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/>
  <c r="B117" i="6"/>
  <c r="Y116" i="6"/>
  <c r="S116" i="6"/>
  <c r="I116" i="6"/>
  <c r="E116" i="6"/>
  <c r="B116" i="6"/>
  <c r="Y115" i="6"/>
  <c r="S115" i="6"/>
  <c r="M115" i="6"/>
  <c r="I115" i="6"/>
  <c r="E115" i="6" s="1"/>
  <c r="D115" i="6" s="1"/>
  <c r="B115" i="6"/>
  <c r="Y114" i="6"/>
  <c r="S114" i="6"/>
  <c r="K114" i="6"/>
  <c r="I114" i="6"/>
  <c r="E114" i="6"/>
  <c r="B114" i="6"/>
  <c r="Y113" i="6"/>
  <c r="S113" i="6"/>
  <c r="M113" i="6"/>
  <c r="K113" i="6"/>
  <c r="K122" i="6" s="1"/>
  <c r="I113" i="6"/>
  <c r="E113" i="6" s="1"/>
  <c r="B113" i="6"/>
  <c r="Y112" i="6"/>
  <c r="S112" i="6"/>
  <c r="M112" i="6"/>
  <c r="D112" i="6" s="1"/>
  <c r="I112" i="6"/>
  <c r="G112" i="6"/>
  <c r="G122" i="6" s="1"/>
  <c r="E112" i="6"/>
  <c r="B112" i="6"/>
  <c r="Y111" i="6"/>
  <c r="S111" i="6"/>
  <c r="I111" i="6"/>
  <c r="E111" i="6"/>
  <c r="B111" i="6"/>
  <c r="Y110" i="6"/>
  <c r="S110" i="6"/>
  <c r="M110" i="6"/>
  <c r="I110" i="6"/>
  <c r="E110" i="6"/>
  <c r="B110" i="6"/>
  <c r="P120" i="12"/>
  <c r="N120" i="12"/>
  <c r="M120" i="12"/>
  <c r="K120" i="12"/>
  <c r="J120" i="12"/>
  <c r="I120" i="12"/>
  <c r="H120" i="12"/>
  <c r="G120" i="12"/>
  <c r="F120" i="12" s="1"/>
  <c r="E120" i="12" s="1"/>
  <c r="D120" i="12" s="1"/>
  <c r="B120" i="12"/>
  <c r="O119" i="12"/>
  <c r="L119" i="12"/>
  <c r="C119" i="12"/>
  <c r="B119" i="12"/>
  <c r="O118" i="12"/>
  <c r="O120" i="12" s="1"/>
  <c r="L118" i="12"/>
  <c r="C118" i="12"/>
  <c r="B118" i="12"/>
  <c r="L117" i="12"/>
  <c r="C117" i="12"/>
  <c r="B117" i="12"/>
  <c r="L116" i="12"/>
  <c r="C116" i="12"/>
  <c r="B116" i="12"/>
  <c r="L115" i="12"/>
  <c r="C115" i="12" s="1"/>
  <c r="F115" i="12"/>
  <c r="E115" i="12"/>
  <c r="D115" i="12"/>
  <c r="B115" i="12"/>
  <c r="L114" i="12"/>
  <c r="C114" i="12" s="1"/>
  <c r="F114" i="12"/>
  <c r="E114" i="12"/>
  <c r="D114" i="12" s="1"/>
  <c r="B114" i="12"/>
  <c r="L113" i="12"/>
  <c r="C113" i="12" s="1"/>
  <c r="F113" i="12"/>
  <c r="E113" i="12"/>
  <c r="D113" i="12"/>
  <c r="B113" i="12"/>
  <c r="L112" i="12"/>
  <c r="F112" i="12"/>
  <c r="E112" i="12"/>
  <c r="D112" i="12"/>
  <c r="C112" i="12"/>
  <c r="B112" i="12"/>
  <c r="L111" i="12"/>
  <c r="C111" i="12" s="1"/>
  <c r="F111" i="12"/>
  <c r="E111" i="12"/>
  <c r="D111" i="12"/>
  <c r="B111" i="12"/>
  <c r="L110" i="12"/>
  <c r="F110" i="12"/>
  <c r="E110" i="12"/>
  <c r="D110" i="12" s="1"/>
  <c r="C110" i="12"/>
  <c r="B110" i="12"/>
  <c r="L109" i="12"/>
  <c r="F109" i="12"/>
  <c r="E109" i="12"/>
  <c r="D109" i="12"/>
  <c r="C109" i="12"/>
  <c r="B109" i="12"/>
  <c r="L108" i="12"/>
  <c r="C108" i="12" s="1"/>
  <c r="F108" i="12"/>
  <c r="E108" i="12"/>
  <c r="D108" i="12" s="1"/>
  <c r="B108" i="12"/>
  <c r="Y122" i="6" l="1"/>
  <c r="S122" i="6"/>
  <c r="C113" i="6"/>
  <c r="AG115" i="6" s="1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E122" i="6"/>
  <c r="I122" i="6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/>
  <c r="B102" i="6"/>
  <c r="S101" i="6"/>
  <c r="M101" i="6"/>
  <c r="K101" i="6"/>
  <c r="K109" i="6" s="1"/>
  <c r="I101" i="6"/>
  <c r="E101" i="6"/>
  <c r="B101" i="6"/>
  <c r="S100" i="6"/>
  <c r="K100" i="6"/>
  <c r="I100" i="6"/>
  <c r="E100" i="6"/>
  <c r="B100" i="6"/>
  <c r="S99" i="6"/>
  <c r="I99" i="6"/>
  <c r="G99" i="6"/>
  <c r="G109" i="6" s="1"/>
  <c r="E99" i="6"/>
  <c r="B99" i="6"/>
  <c r="S98" i="6"/>
  <c r="I98" i="6"/>
  <c r="E98" i="6" s="1"/>
  <c r="B98" i="6"/>
  <c r="Y97" i="6"/>
  <c r="S97" i="6"/>
  <c r="M97" i="6"/>
  <c r="I97" i="6"/>
  <c r="E97" i="6" s="1"/>
  <c r="B97" i="6"/>
  <c r="C97" i="6" l="1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E109" i="6"/>
  <c r="C102" i="6"/>
  <c r="D102" i="6"/>
  <c r="I109" i="6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<sst xmlns="http://schemas.openxmlformats.org/spreadsheetml/2006/main" count="952" uniqueCount="878">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</sst>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0" borderId="0" xfId="1" applyFont="1" applyProtection="1">
      <protection hidden="1"/>
    </xf>
    <xf numFmtId="164" fontId="0" fillId="2" borderId="0" xfId="1" applyFont="1" applyFill="1" applyProtection="1">
      <protection hidden="1"/>
    </xf>
    <xf numFmtId="164" fontId="0" fillId="0" borderId="0" xfId="0" applyNumberFormat="1" applyFont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122"/>
  <sheetViews>
    <sheetView tabSelected="1" zoomScale="85" zoomScaleNormal="85" zoomScaleSheetLayoutView="80" workbookViewId="0">
      <pane xSplit="2" ySplit="5" topLeftCell="C92" activePane="bottomRight" state="frozen"/>
      <selection pane="topRight" activeCell="B1" sqref="B1"/>
      <selection pane="bottomLeft" activeCell="A6" sqref="A6"/>
      <selection pane="bottomRight" activeCell="A123" sqref="A123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31" width="9.140625" style="77"/>
    <col min="32" max="32" width="13.28515625" style="77" bestFit="1" customWidth="1"/>
    <col min="33" max="33" width="10.5703125" style="77" bestFit="1" customWidth="1"/>
    <col min="34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49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0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1"/>
      <c r="B3" s="151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1"/>
      <c r="B4" s="151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45" t="str">
        <f>IF(L!$A$1=1,L!S4,IF(L!$A$1=2,L!S13,L!S23))</f>
        <v>Qeveria Lokale</v>
      </c>
      <c r="N4" s="119"/>
      <c r="O4" s="115"/>
      <c r="P4" s="115"/>
      <c r="Q4" s="115"/>
      <c r="R4" s="115"/>
      <c r="S4" s="144" t="s">
        <v>868</v>
      </c>
      <c r="T4" s="119"/>
      <c r="U4" s="115"/>
      <c r="V4" s="115"/>
      <c r="W4" s="115"/>
      <c r="X4" s="115"/>
      <c r="Y4" s="144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2"/>
      <c r="B5" s="152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45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44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44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46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46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46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46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46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46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46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46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46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46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46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46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46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46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46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46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46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46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46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46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46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46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47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47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47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48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46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46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46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46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46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46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46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46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46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47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47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47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48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46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46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46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46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46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46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46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46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46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47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47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47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48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46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46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46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46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46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46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46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46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46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47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47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47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48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46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46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46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46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46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46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46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46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46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47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47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47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48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46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46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46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46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46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46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46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46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46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47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47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47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48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2" x14ac:dyDescent="0.25">
      <c r="A97" s="146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2" x14ac:dyDescent="0.25">
      <c r="A98" s="146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2" x14ac:dyDescent="0.25">
      <c r="A99" s="146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2" x14ac:dyDescent="0.25">
      <c r="A100" s="146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2" x14ac:dyDescent="0.25">
      <c r="A101" s="146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2" x14ac:dyDescent="0.25">
      <c r="A102" s="146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2" s="132" customFormat="1" x14ac:dyDescent="0.25">
      <c r="A103" s="146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2" x14ac:dyDescent="0.25">
      <c r="A104" s="146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2" x14ac:dyDescent="0.25">
      <c r="A105" s="146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2" x14ac:dyDescent="0.25">
      <c r="A106" s="147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2" x14ac:dyDescent="0.25">
      <c r="A107" s="147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2" x14ac:dyDescent="0.25">
      <c r="A108" s="147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2" x14ac:dyDescent="0.25">
      <c r="A109" s="148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2" x14ac:dyDescent="0.25">
      <c r="A110" s="146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  <c r="AF110" s="141"/>
    </row>
    <row r="111" spans="1:32" x14ac:dyDescent="0.25">
      <c r="A111" s="146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  <c r="AF111" s="141"/>
    </row>
    <row r="112" spans="1:32" x14ac:dyDescent="0.25">
      <c r="A112" s="146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  <c r="AF112" s="141"/>
    </row>
    <row r="113" spans="1:33" x14ac:dyDescent="0.25">
      <c r="A113" s="146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  <c r="AF113" s="141"/>
    </row>
    <row r="114" spans="1:33" x14ac:dyDescent="0.25">
      <c r="A114" s="146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0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  <c r="AF114" s="141"/>
    </row>
    <row r="115" spans="1:33" x14ac:dyDescent="0.25">
      <c r="A115" s="146"/>
      <c r="B115" s="103" t="str">
        <f>IF(L!$A$1=1,L!B236,IF(L!$A$1=2,L!C236,L!D236))</f>
        <v>2023 Qershor</v>
      </c>
      <c r="C115" s="131">
        <f t="shared" si="106"/>
        <v>0</v>
      </c>
      <c r="D115" s="104">
        <f>E115+M115</f>
        <v>106702.39577999998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0</v>
      </c>
      <c r="N115" s="104"/>
      <c r="O115" s="104"/>
      <c r="P115" s="104"/>
      <c r="Q115" s="104"/>
      <c r="R115" s="104"/>
      <c r="S115" s="131">
        <f t="shared" si="109"/>
        <v>0</v>
      </c>
      <c r="T115" s="104"/>
      <c r="U115" s="104"/>
      <c r="V115" s="104"/>
      <c r="W115" s="104"/>
      <c r="X115" s="104"/>
      <c r="Y115" s="131">
        <f t="shared" si="110"/>
        <v>0</v>
      </c>
      <c r="Z115" s="104"/>
      <c r="AA115" s="104"/>
      <c r="AB115" s="104"/>
      <c r="AC115" s="104"/>
      <c r="AD115" s="104"/>
      <c r="AF115" s="141"/>
      <c r="AG115" s="143">
        <f>C113-AF115</f>
        <v>1489424.58</v>
      </c>
    </row>
    <row r="116" spans="1:33" s="132" customFormat="1" x14ac:dyDescent="0.25">
      <c r="A116" s="146"/>
      <c r="B116" s="103" t="str">
        <f>IF(L!$A$1=1,L!B237,IF(L!$A$1=2,L!C237,L!D237))</f>
        <v>2023 Korrik</v>
      </c>
      <c r="C116" s="131">
        <f t="shared" si="106"/>
        <v>0</v>
      </c>
      <c r="D116" s="104">
        <f>E116+M116</f>
        <v>109225.46738000003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0</v>
      </c>
      <c r="N116" s="104"/>
      <c r="O116" s="104"/>
      <c r="P116" s="104"/>
      <c r="Q116" s="104"/>
      <c r="R116" s="104"/>
      <c r="S116" s="131">
        <f>SUM(T116:X116)</f>
        <v>0</v>
      </c>
      <c r="T116" s="104"/>
      <c r="U116" s="104"/>
      <c r="V116" s="104"/>
      <c r="W116" s="104"/>
      <c r="X116" s="104"/>
      <c r="Y116" s="131">
        <f t="shared" si="110"/>
        <v>0</v>
      </c>
      <c r="Z116" s="104"/>
      <c r="AA116" s="104"/>
      <c r="AB116" s="104"/>
      <c r="AC116" s="104"/>
      <c r="AD116" s="104"/>
      <c r="AF116" s="142"/>
    </row>
    <row r="117" spans="1:33" x14ac:dyDescent="0.25">
      <c r="A117" s="146"/>
      <c r="B117" s="103" t="str">
        <f>IF(L!$A$1=1,L!B238,IF(L!$A$1=2,L!C238,L!D238))</f>
        <v>2023 Gusht</v>
      </c>
      <c r="C117" s="131">
        <f t="shared" si="106"/>
        <v>0</v>
      </c>
      <c r="D117" s="104">
        <f>E117+M117</f>
        <v>106809.34389999999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0</v>
      </c>
      <c r="N117" s="104"/>
      <c r="O117" s="104"/>
      <c r="P117" s="104"/>
      <c r="Q117" s="104"/>
      <c r="R117" s="104"/>
      <c r="S117" s="131">
        <f>SUM(T117:X117)</f>
        <v>0</v>
      </c>
      <c r="T117" s="104"/>
      <c r="U117" s="104"/>
      <c r="V117" s="104"/>
      <c r="W117" s="104"/>
      <c r="X117" s="104"/>
      <c r="Y117" s="131">
        <f t="shared" si="110"/>
        <v>0</v>
      </c>
      <c r="Z117" s="104"/>
      <c r="AA117" s="104"/>
      <c r="AB117" s="104"/>
      <c r="AC117" s="104"/>
      <c r="AD117" s="104"/>
      <c r="AF117" s="141"/>
    </row>
    <row r="118" spans="1:33" x14ac:dyDescent="0.25">
      <c r="A118" s="146"/>
      <c r="B118" s="103" t="str">
        <f>IF(L!$A$1=1,L!B239,IF(L!$A$1=2,L!C239,L!D239))</f>
        <v>2023 Shtator</v>
      </c>
      <c r="C118" s="131">
        <f t="shared" si="106"/>
        <v>0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0</v>
      </c>
      <c r="N118" s="104"/>
      <c r="O118" s="104"/>
      <c r="P118" s="104"/>
      <c r="Q118" s="104"/>
      <c r="R118" s="104"/>
      <c r="S118" s="131">
        <f t="shared" ref="S118:S121" si="114">SUM(T118:X118)</f>
        <v>0</v>
      </c>
      <c r="T118" s="104"/>
      <c r="U118" s="104"/>
      <c r="V118" s="104"/>
      <c r="W118" s="104"/>
      <c r="X118" s="104"/>
      <c r="Y118" s="131">
        <f t="shared" si="110"/>
        <v>0</v>
      </c>
      <c r="Z118" s="104"/>
      <c r="AA118" s="104"/>
      <c r="AB118" s="104"/>
      <c r="AC118" s="104"/>
      <c r="AD118" s="104"/>
      <c r="AF118" s="141"/>
    </row>
    <row r="119" spans="1:33" x14ac:dyDescent="0.25">
      <c r="A119" s="147"/>
      <c r="B119" s="103" t="str">
        <f>IF(L!$A$1=1,L!B240,IF(L!$A$1=2,L!C240,L!D240))</f>
        <v>2023 Tetor</v>
      </c>
      <c r="C119" s="131">
        <f t="shared" si="106"/>
        <v>0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0</v>
      </c>
      <c r="N119" s="104"/>
      <c r="O119" s="104"/>
      <c r="P119" s="104"/>
      <c r="Q119" s="104"/>
      <c r="R119" s="104"/>
      <c r="S119" s="131">
        <f t="shared" si="114"/>
        <v>0</v>
      </c>
      <c r="T119" s="134"/>
      <c r="U119" s="136"/>
      <c r="V119" s="136"/>
      <c r="W119" s="136"/>
      <c r="X119" s="136"/>
      <c r="Y119" s="131">
        <f t="shared" si="110"/>
        <v>0</v>
      </c>
      <c r="Z119" s="135"/>
      <c r="AA119" s="137"/>
      <c r="AB119" s="137"/>
      <c r="AC119" s="137"/>
      <c r="AD119" s="104"/>
    </row>
    <row r="120" spans="1:33" x14ac:dyDescent="0.25">
      <c r="A120" s="147"/>
      <c r="B120" s="103" t="str">
        <f>IF(L!$A$1=1,L!B241,IF(L!$A$1=2,L!C241,L!D241))</f>
        <v xml:space="preserve">2023 Nëntor </v>
      </c>
      <c r="C120" s="131">
        <f t="shared" si="106"/>
        <v>0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0</v>
      </c>
      <c r="N120" s="104"/>
      <c r="O120" s="104"/>
      <c r="P120" s="104"/>
      <c r="Q120" s="104"/>
      <c r="R120" s="104"/>
      <c r="S120" s="131">
        <f t="shared" si="114"/>
        <v>0</v>
      </c>
      <c r="T120" s="104"/>
      <c r="U120" s="104"/>
      <c r="V120" s="104"/>
      <c r="W120" s="104"/>
      <c r="X120" s="104"/>
      <c r="Y120" s="131">
        <f t="shared" ref="Y120:Y121" si="115">SUM(Z120:AD120)</f>
        <v>0</v>
      </c>
      <c r="Z120" s="104"/>
      <c r="AA120" s="104"/>
      <c r="AB120" s="104"/>
      <c r="AC120" s="104"/>
      <c r="AD120" s="104"/>
    </row>
    <row r="121" spans="1:33" x14ac:dyDescent="0.25">
      <c r="A121" s="147"/>
      <c r="B121" s="103" t="str">
        <f>IF(L!$A$1=1,L!B242,IF(L!$A$1=2,L!C242,L!D242))</f>
        <v>2023 Dhjetor</v>
      </c>
      <c r="C121" s="131">
        <f t="shared" si="106"/>
        <v>0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0</v>
      </c>
      <c r="N121" s="104"/>
      <c r="O121" s="104"/>
      <c r="P121" s="104"/>
      <c r="Q121" s="104"/>
      <c r="R121" s="104"/>
      <c r="S121" s="131">
        <f t="shared" si="114"/>
        <v>0</v>
      </c>
      <c r="T121" s="104"/>
      <c r="U121" s="104"/>
      <c r="V121" s="104"/>
      <c r="W121" s="104"/>
      <c r="X121" s="104"/>
      <c r="Y121" s="131">
        <f t="shared" si="115"/>
        <v>0</v>
      </c>
      <c r="Z121" s="104"/>
      <c r="AA121" s="104"/>
      <c r="AB121" s="104"/>
      <c r="AC121" s="104"/>
      <c r="AD121" s="104"/>
    </row>
    <row r="122" spans="1:33" x14ac:dyDescent="0.25">
      <c r="A122" s="148"/>
      <c r="B122" s="124" t="str">
        <f>IF(L!$A$1=1,L!B243,IF(L!$A$1=2,L!C243,L!D243))</f>
        <v>Gjithsej 2023</v>
      </c>
      <c r="C122" s="123">
        <f t="shared" si="106"/>
        <v>6777407.3599999985</v>
      </c>
      <c r="D122" s="123">
        <f>E122+M122</f>
        <v>2477040.1403599996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1690441.89</v>
      </c>
      <c r="N122" s="121">
        <f t="shared" ref="N122:R122" si="117">SUM(N110:N121)</f>
        <v>672300.19</v>
      </c>
      <c r="O122" s="121">
        <f t="shared" si="117"/>
        <v>764205.75000000012</v>
      </c>
      <c r="P122" s="121">
        <f t="shared" si="117"/>
        <v>110979.54000000001</v>
      </c>
      <c r="Q122" s="121">
        <f t="shared" si="117"/>
        <v>107390.39999999999</v>
      </c>
      <c r="R122" s="121">
        <f t="shared" si="117"/>
        <v>35566.01</v>
      </c>
      <c r="S122" s="121">
        <f>SUM(T122:X122)</f>
        <v>4081461.1599999992</v>
      </c>
      <c r="T122" s="121">
        <f t="shared" ref="T122:X122" si="118">SUM(T110:T121)</f>
        <v>3395193.5599999996</v>
      </c>
      <c r="U122" s="121">
        <f t="shared" si="118"/>
        <v>617298.80000000005</v>
      </c>
      <c r="V122" s="121">
        <f t="shared" si="118"/>
        <v>53368.799999999996</v>
      </c>
      <c r="W122" s="121">
        <f t="shared" si="118"/>
        <v>15600</v>
      </c>
      <c r="X122" s="121">
        <f t="shared" si="118"/>
        <v>0</v>
      </c>
      <c r="Y122" s="121">
        <f>SUM(Z122:AD122)</f>
        <v>1005504.3099999999</v>
      </c>
      <c r="Z122" s="121">
        <f t="shared" ref="Z122:AD122" si="119">SUM(Z110:Z121)</f>
        <v>813230.66999999993</v>
      </c>
      <c r="AA122" s="121">
        <f t="shared" si="119"/>
        <v>125435.51000000001</v>
      </c>
      <c r="AB122" s="121">
        <f t="shared" si="119"/>
        <v>18428.13</v>
      </c>
      <c r="AC122" s="121">
        <f t="shared" si="119"/>
        <v>37410</v>
      </c>
      <c r="AD122" s="121">
        <f t="shared" si="119"/>
        <v>11000</v>
      </c>
    </row>
  </sheetData>
  <mergeCells count="15">
    <mergeCell ref="D1:D2"/>
    <mergeCell ref="B3:B5"/>
    <mergeCell ref="A3:A5"/>
    <mergeCell ref="A58:A70"/>
    <mergeCell ref="A110:A122"/>
    <mergeCell ref="A97:A109"/>
    <mergeCell ref="A84:A96"/>
    <mergeCell ref="A71:A83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6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33"/>
  <sheetViews>
    <sheetView zoomScale="8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A108" sqref="A108:XFD120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2.42578125" style="3" customWidth="1"/>
    <col min="19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54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55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59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0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0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0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0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0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0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0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0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0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0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0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1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6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57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57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57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57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57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57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57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57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57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57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57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58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6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57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57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57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57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57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57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57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57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57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57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57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58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6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57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57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57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57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57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57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57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57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57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57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57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58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53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53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53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53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53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53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53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53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53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53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53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53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53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53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53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53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53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53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53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53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53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53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53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53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53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53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53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53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53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53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53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53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53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53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53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53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53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53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53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3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53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18" s="3" customFormat="1" x14ac:dyDescent="0.25">
      <c r="A97" s="153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18" s="3" customFormat="1" x14ac:dyDescent="0.25">
      <c r="A98" s="153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18" s="3" customFormat="1" x14ac:dyDescent="0.25">
      <c r="A99" s="153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18" s="3" customFormat="1" x14ac:dyDescent="0.25">
      <c r="A100" s="153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18" s="3" customFormat="1" x14ac:dyDescent="0.25">
      <c r="A101" s="153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18" s="3" customFormat="1" x14ac:dyDescent="0.25">
      <c r="A102" s="153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18" s="3" customFormat="1" x14ac:dyDescent="0.25">
      <c r="A103" s="153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18" s="3" customFormat="1" x14ac:dyDescent="0.25">
      <c r="A104" s="153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18" s="3" customFormat="1" x14ac:dyDescent="0.25">
      <c r="A105" s="153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18" s="3" customFormat="1" x14ac:dyDescent="0.25">
      <c r="A106" s="153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18" s="3" customFormat="1" x14ac:dyDescent="0.25">
      <c r="A107" s="153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18" s="3" customFormat="1" x14ac:dyDescent="0.25">
      <c r="A108" s="153">
        <v>2022</v>
      </c>
      <c r="B108" s="10" t="str">
        <f>IF(L!$A$1=1,L!B231,IF(L!$A$1=2,L!C231,L!D231))</f>
        <v>2023 Janar</v>
      </c>
      <c r="C108" s="6">
        <f>I108+J108+K108+L108+M108+N108+O108+P108</f>
        <v>163487.6</v>
      </c>
      <c r="D108" s="6" t="e">
        <f>E108+#REF!+#REF!</f>
        <v>#REF!</v>
      </c>
      <c r="E108" s="6" t="e">
        <f>F108+K108+#REF!</f>
        <v>#REF!</v>
      </c>
      <c r="F108" s="6">
        <f>SUM(G108:J108)</f>
        <v>108604.15695999999</v>
      </c>
      <c r="G108" s="6">
        <v>14207.96803</v>
      </c>
      <c r="H108" s="6">
        <v>14908.58893</v>
      </c>
      <c r="I108" s="6">
        <v>48731.81</v>
      </c>
      <c r="J108" s="6">
        <v>30755.79</v>
      </c>
      <c r="K108" s="5"/>
      <c r="L108" s="6">
        <f>4809+139</f>
        <v>4948</v>
      </c>
      <c r="M108" s="6">
        <v>9960</v>
      </c>
      <c r="N108" s="6">
        <v>2369</v>
      </c>
      <c r="O108" s="6">
        <v>6713</v>
      </c>
      <c r="P108" s="6">
        <v>60010</v>
      </c>
      <c r="R108" s="139"/>
    </row>
    <row r="109" spans="1:18" s="3" customFormat="1" x14ac:dyDescent="0.25">
      <c r="A109" s="153"/>
      <c r="B109" s="10" t="str">
        <f>IF(L!$A$1=1,L!B232,IF(L!$A$1=2,L!C232,L!D232))</f>
        <v>2023 Shkurt</v>
      </c>
      <c r="C109" s="6">
        <f t="shared" ref="C109:C119" si="33">I109+J109+K109+L109+M109+N109+O109+P109</f>
        <v>281664.57</v>
      </c>
      <c r="D109" s="6" t="e">
        <f>E109+#REF!+#REF!</f>
        <v>#REF!</v>
      </c>
      <c r="E109" s="6" t="e">
        <f>F109+K109+#REF!</f>
        <v>#REF!</v>
      </c>
      <c r="F109" s="6">
        <f t="shared" ref="F109:F112" si="34">SUM(G109:J109)</f>
        <v>190772.21269000001</v>
      </c>
      <c r="G109" s="6">
        <v>326.72095999999999</v>
      </c>
      <c r="H109" s="6">
        <v>8580.42173</v>
      </c>
      <c r="I109" s="6">
        <v>56720.56</v>
      </c>
      <c r="J109" s="6">
        <v>125144.51</v>
      </c>
      <c r="K109" s="5"/>
      <c r="L109" s="6">
        <f>5889+431</f>
        <v>6320</v>
      </c>
      <c r="M109" s="6">
        <v>9780.5</v>
      </c>
      <c r="N109" s="6">
        <v>5343</v>
      </c>
      <c r="O109" s="6">
        <v>2784</v>
      </c>
      <c r="P109" s="6">
        <v>75572</v>
      </c>
      <c r="R109" s="139"/>
    </row>
    <row r="110" spans="1:18" s="3" customFormat="1" x14ac:dyDescent="0.25">
      <c r="A110" s="153"/>
      <c r="B110" s="10" t="str">
        <f>IF(L!$A$1=1,L!B233,IF(L!$A$1=2,L!C233,L!D233))</f>
        <v xml:space="preserve">2023 Mars </v>
      </c>
      <c r="C110" s="6">
        <f t="shared" si="33"/>
        <v>244196.57</v>
      </c>
      <c r="D110" s="6" t="e">
        <f>E110+#REF!+#REF!</f>
        <v>#REF!</v>
      </c>
      <c r="E110" s="6" t="e">
        <f>F110+K110+#REF!</f>
        <v>#REF!</v>
      </c>
      <c r="F110" s="6">
        <f t="shared" si="34"/>
        <v>135027.28904999999</v>
      </c>
      <c r="G110" s="6">
        <v>4315.2796500000004</v>
      </c>
      <c r="H110" s="6">
        <v>9753.1394</v>
      </c>
      <c r="I110" s="13">
        <v>95401.97</v>
      </c>
      <c r="J110" s="6">
        <v>25556.9</v>
      </c>
      <c r="K110" s="5">
        <v>3984.2</v>
      </c>
      <c r="L110" s="6">
        <f>5707+494</f>
        <v>6201</v>
      </c>
      <c r="M110" s="6">
        <v>10510</v>
      </c>
      <c r="N110" s="6">
        <v>3515.5</v>
      </c>
      <c r="O110" s="6">
        <v>12626</v>
      </c>
      <c r="P110" s="6">
        <v>86401</v>
      </c>
      <c r="R110" s="139"/>
    </row>
    <row r="111" spans="1:18" s="3" customFormat="1" x14ac:dyDescent="0.25">
      <c r="A111" s="153"/>
      <c r="B111" s="10" t="str">
        <f>IF(L!$A$1=1,L!B234,IF(L!$A$1=2,L!C234,L!D234))</f>
        <v>2023 Prill</v>
      </c>
      <c r="C111" s="6">
        <f t="shared" si="33"/>
        <v>234688.24</v>
      </c>
      <c r="D111" s="6" t="e">
        <f>E111+#REF!+#REF!</f>
        <v>#REF!</v>
      </c>
      <c r="E111" s="6" t="e">
        <f>F111+K111+#REF!</f>
        <v>#REF!</v>
      </c>
      <c r="F111" s="6">
        <f t="shared" si="34"/>
        <v>162698.92897000001</v>
      </c>
      <c r="G111" s="6">
        <v>17455.808850000001</v>
      </c>
      <c r="H111" s="6">
        <v>15820.380120000002</v>
      </c>
      <c r="I111" s="6">
        <v>104514.48</v>
      </c>
      <c r="J111" s="6">
        <v>24908.26</v>
      </c>
      <c r="K111" s="5"/>
      <c r="L111" s="6">
        <f>4697+176</f>
        <v>4873</v>
      </c>
      <c r="M111" s="6">
        <v>7300</v>
      </c>
      <c r="N111" s="6">
        <v>2131.5</v>
      </c>
      <c r="O111" s="6">
        <v>6433</v>
      </c>
      <c r="P111" s="6">
        <v>84528</v>
      </c>
      <c r="R111" s="139"/>
    </row>
    <row r="112" spans="1:18" s="3" customFormat="1" x14ac:dyDescent="0.25">
      <c r="A112" s="153"/>
      <c r="B112" s="10" t="str">
        <f>IF(L!$A$1=1,L!B235,IF(L!$A$1=2,L!C235,L!D235))</f>
        <v>2023 Maj</v>
      </c>
      <c r="C112" s="6">
        <f t="shared" si="33"/>
        <v>220618.78</v>
      </c>
      <c r="D112" s="6" t="e">
        <f>E112+#REF!+#REF!</f>
        <v>#REF!</v>
      </c>
      <c r="E112" s="6" t="e">
        <f>F112+K112+#REF!</f>
        <v>#REF!</v>
      </c>
      <c r="F112" s="6">
        <f t="shared" si="34"/>
        <v>143709.7144</v>
      </c>
      <c r="G112" s="6">
        <v>889.63575000000003</v>
      </c>
      <c r="H112" s="6">
        <v>9382.2986500000006</v>
      </c>
      <c r="I112" s="6">
        <v>81556.77</v>
      </c>
      <c r="J112" s="6">
        <v>51881.01</v>
      </c>
      <c r="K112" s="5"/>
      <c r="L112" s="6">
        <f>5718+222</f>
        <v>5940</v>
      </c>
      <c r="M112" s="6">
        <v>9290</v>
      </c>
      <c r="N112" s="13">
        <v>3771</v>
      </c>
      <c r="O112" s="6">
        <v>6536</v>
      </c>
      <c r="P112" s="6">
        <v>61644</v>
      </c>
      <c r="R112" s="139"/>
    </row>
    <row r="113" spans="1:18" s="3" customFormat="1" x14ac:dyDescent="0.25">
      <c r="A113" s="153"/>
      <c r="B113" s="10" t="str">
        <f>IF(L!$A$1=1,L!B236,IF(L!$A$1=2,L!C236,L!D236))</f>
        <v>2023 Qershor</v>
      </c>
      <c r="C113" s="6">
        <f t="shared" si="33"/>
        <v>183569.47</v>
      </c>
      <c r="D113" s="6" t="e">
        <f>E113+#REF!+#REF!</f>
        <v>#REF!</v>
      </c>
      <c r="E113" s="6" t="e">
        <f>F113+K113+#REF!</f>
        <v>#REF!</v>
      </c>
      <c r="F113" s="6">
        <f>SUM(G113:J113)</f>
        <v>120443.32698000001</v>
      </c>
      <c r="G113" s="6">
        <v>2601.3609299999998</v>
      </c>
      <c r="H113" s="6">
        <v>8699.9960500000016</v>
      </c>
      <c r="I113" s="6">
        <v>74837.320000000007</v>
      </c>
      <c r="J113" s="6">
        <v>34304.65</v>
      </c>
      <c r="K113" s="5">
        <v>1188</v>
      </c>
      <c r="L113" s="6">
        <f>6337+279</f>
        <v>6616</v>
      </c>
      <c r="M113" s="6">
        <v>13750</v>
      </c>
      <c r="N113" s="13">
        <v>4110.5</v>
      </c>
      <c r="O113" s="6">
        <v>4780</v>
      </c>
      <c r="P113" s="6">
        <v>43983</v>
      </c>
      <c r="R113" s="139"/>
    </row>
    <row r="114" spans="1:18" s="3" customFormat="1" x14ac:dyDescent="0.25">
      <c r="A114" s="153"/>
      <c r="B114" s="10" t="str">
        <f>IF(L!$A$1=1,L!B237,IF(L!$A$1=2,L!C237,L!D237))</f>
        <v>2023 Korrik</v>
      </c>
      <c r="C114" s="6">
        <f t="shared" si="33"/>
        <v>199991.93</v>
      </c>
      <c r="D114" s="6" t="e">
        <f>E114+#REF!+#REF!</f>
        <v>#REF!</v>
      </c>
      <c r="E114" s="6" t="e">
        <f>F114+K114+#REF!</f>
        <v>#REF!</v>
      </c>
      <c r="F114" s="6">
        <f>SUM(G114:J114)</f>
        <v>156365.90445</v>
      </c>
      <c r="G114" s="6">
        <v>15748.313610000001</v>
      </c>
      <c r="H114" s="6">
        <v>15119.66084</v>
      </c>
      <c r="I114" s="6">
        <v>86608.72</v>
      </c>
      <c r="J114" s="6">
        <v>38889.21</v>
      </c>
      <c r="K114" s="5">
        <v>332</v>
      </c>
      <c r="L114" s="6">
        <f>7235+479</f>
        <v>7714</v>
      </c>
      <c r="M114" s="6">
        <v>13420</v>
      </c>
      <c r="N114" s="6">
        <v>4600</v>
      </c>
      <c r="O114" s="6">
        <v>1320</v>
      </c>
      <c r="P114" s="6">
        <v>47108</v>
      </c>
      <c r="R114" s="139"/>
    </row>
    <row r="115" spans="1:18" s="3" customFormat="1" x14ac:dyDescent="0.25">
      <c r="A115" s="153"/>
      <c r="B115" s="10" t="str">
        <f>IF(L!$A$1=1,L!B238,IF(L!$A$1=2,L!C238,L!D238))</f>
        <v>2023 Gusht</v>
      </c>
      <c r="C115" s="6">
        <f t="shared" si="33"/>
        <v>273429.49</v>
      </c>
      <c r="D115" s="6" t="e">
        <f>E115+#REF!+#REF!</f>
        <v>#REF!</v>
      </c>
      <c r="E115" s="6" t="e">
        <f>F115+K115+#REF!</f>
        <v>#REF!</v>
      </c>
      <c r="F115" s="6">
        <f>SUM(G115:J115)</f>
        <v>184373.62758</v>
      </c>
      <c r="G115" s="6">
        <v>1608.6910700000001</v>
      </c>
      <c r="H115" s="6">
        <v>10001.44651</v>
      </c>
      <c r="I115" s="6">
        <v>107065.21</v>
      </c>
      <c r="J115" s="6">
        <v>65698.28</v>
      </c>
      <c r="K115" s="5">
        <v>140</v>
      </c>
      <c r="L115" s="6">
        <f>8389+638</f>
        <v>9027</v>
      </c>
      <c r="M115" s="6">
        <v>1460.5</v>
      </c>
      <c r="N115" s="6">
        <v>5976.5</v>
      </c>
      <c r="O115" s="6">
        <v>4120</v>
      </c>
      <c r="P115" s="6">
        <v>79942</v>
      </c>
      <c r="Q115" s="138"/>
      <c r="R115" s="139"/>
    </row>
    <row r="116" spans="1:18" s="3" customFormat="1" x14ac:dyDescent="0.25">
      <c r="A116" s="153"/>
      <c r="B116" s="10" t="str">
        <f>IF(L!$A$1=1,L!B239,IF(L!$A$1=2,L!C239,L!D239))</f>
        <v>2023 Shtator</v>
      </c>
      <c r="C116" s="6">
        <f t="shared" si="33"/>
        <v>174465.81</v>
      </c>
      <c r="D116" s="6"/>
      <c r="E116" s="6"/>
      <c r="F116" s="6"/>
      <c r="G116" s="6"/>
      <c r="H116" s="6"/>
      <c r="I116" s="6">
        <v>64398.29</v>
      </c>
      <c r="J116" s="6">
        <v>68318.02</v>
      </c>
      <c r="K116" s="6">
        <v>1114</v>
      </c>
      <c r="L116" s="6">
        <f>5535+179</f>
        <v>5714</v>
      </c>
      <c r="M116" s="6">
        <v>12070</v>
      </c>
      <c r="N116" s="6">
        <v>4646.5</v>
      </c>
      <c r="O116" s="6">
        <v>1003</v>
      </c>
      <c r="P116" s="6">
        <v>17202</v>
      </c>
      <c r="R116" s="139"/>
    </row>
    <row r="117" spans="1:18" s="3" customFormat="1" x14ac:dyDescent="0.25">
      <c r="A117" s="153"/>
      <c r="B117" s="10" t="str">
        <f>IF(L!$A$1=1,L!B240,IF(L!$A$1=2,L!C240,L!D240))</f>
        <v>2023 Tetor</v>
      </c>
      <c r="C117" s="6">
        <f t="shared" si="33"/>
        <v>169464.16</v>
      </c>
      <c r="D117" s="6"/>
      <c r="E117" s="6"/>
      <c r="F117" s="6"/>
      <c r="G117" s="6"/>
      <c r="H117" s="6"/>
      <c r="I117" s="6">
        <v>80131.25</v>
      </c>
      <c r="J117" s="6">
        <v>1583.81</v>
      </c>
      <c r="K117" s="6"/>
      <c r="L117" s="6">
        <f>6167+523</f>
        <v>6690</v>
      </c>
      <c r="M117" s="6">
        <v>11381</v>
      </c>
      <c r="N117" s="6">
        <v>3335.5</v>
      </c>
      <c r="O117" s="6">
        <v>12229.6</v>
      </c>
      <c r="P117" s="6">
        <v>54113</v>
      </c>
      <c r="R117" s="139"/>
    </row>
    <row r="118" spans="1:18" s="3" customFormat="1" x14ac:dyDescent="0.25">
      <c r="A118" s="153"/>
      <c r="B118" s="10" t="str">
        <f>IF(L!$A$1=1,L!B241,IF(L!$A$1=2,L!C241,L!D241))</f>
        <v xml:space="preserve">2023 Nëntor </v>
      </c>
      <c r="C118" s="6">
        <f t="shared" si="33"/>
        <v>177801.78</v>
      </c>
      <c r="D118" s="6"/>
      <c r="E118" s="6"/>
      <c r="F118" s="6"/>
      <c r="G118" s="6"/>
      <c r="H118" s="6"/>
      <c r="I118" s="6">
        <v>65329.51</v>
      </c>
      <c r="J118" s="6">
        <v>13171.3</v>
      </c>
      <c r="K118" s="6">
        <v>199</v>
      </c>
      <c r="L118" s="6">
        <f>5676+228</f>
        <v>5904</v>
      </c>
      <c r="M118" s="6">
        <v>11970</v>
      </c>
      <c r="N118" s="6">
        <v>5573</v>
      </c>
      <c r="O118" s="6">
        <f>6570+1450+800</f>
        <v>8820</v>
      </c>
      <c r="P118" s="6">
        <v>66834.97</v>
      </c>
    </row>
    <row r="119" spans="1:18" s="3" customFormat="1" x14ac:dyDescent="0.25">
      <c r="A119" s="153"/>
      <c r="B119" s="10" t="str">
        <f>IF(L!$A$1=1,L!B242,IF(L!$A$1=2,L!C242,L!D242))</f>
        <v>2023 Dhjetor</v>
      </c>
      <c r="C119" s="6">
        <f t="shared" si="33"/>
        <v>246445.24</v>
      </c>
      <c r="D119" s="6"/>
      <c r="E119" s="6"/>
      <c r="F119" s="6"/>
      <c r="G119" s="6"/>
      <c r="H119" s="6"/>
      <c r="I119" s="6">
        <v>104326.74</v>
      </c>
      <c r="J119" s="6">
        <v>28612</v>
      </c>
      <c r="K119" s="6">
        <v>3005</v>
      </c>
      <c r="L119" s="6">
        <f>6095+236</f>
        <v>6331</v>
      </c>
      <c r="M119" s="6">
        <v>12370</v>
      </c>
      <c r="N119" s="6">
        <v>6388.5</v>
      </c>
      <c r="O119" s="6">
        <f>6702+230+160</f>
        <v>7092</v>
      </c>
      <c r="P119" s="6">
        <v>78320</v>
      </c>
    </row>
    <row r="120" spans="1:18" s="3" customFormat="1" x14ac:dyDescent="0.25">
      <c r="A120" s="153"/>
      <c r="B120" s="11" t="str">
        <f>IF(L!$A$1=1,L!B243,IF(L!$A$1=2,L!C243,L!D243))</f>
        <v>Gjithsej 2023</v>
      </c>
      <c r="C120" s="12">
        <f>SUM(C108:C119)</f>
        <v>2569823.6399999997</v>
      </c>
      <c r="D120" s="12" t="e">
        <f>E120+#REF!+#REF!</f>
        <v>#REF!</v>
      </c>
      <c r="E120" s="12" t="e">
        <f>F120+K120+#REF!</f>
        <v>#REF!</v>
      </c>
      <c r="F120" s="12">
        <f>SUM(G120:J120)</f>
        <v>1627866.0810799999</v>
      </c>
      <c r="G120" s="7">
        <f t="shared" ref="G120:P120" si="35">SUM(G108:G119)</f>
        <v>57153.778850000002</v>
      </c>
      <c r="H120" s="7">
        <f t="shared" si="35"/>
        <v>92265.932229999991</v>
      </c>
      <c r="I120" s="7">
        <f t="shared" si="35"/>
        <v>969622.63</v>
      </c>
      <c r="J120" s="7">
        <f t="shared" si="35"/>
        <v>508823.74</v>
      </c>
      <c r="K120" s="7">
        <f t="shared" si="35"/>
        <v>9962.2000000000007</v>
      </c>
      <c r="L120" s="7">
        <f t="shared" si="35"/>
        <v>76278</v>
      </c>
      <c r="M120" s="7">
        <f t="shared" si="35"/>
        <v>123262</v>
      </c>
      <c r="N120" s="7">
        <f t="shared" si="35"/>
        <v>51760.5</v>
      </c>
      <c r="O120" s="7">
        <f t="shared" si="35"/>
        <v>74456.600000000006</v>
      </c>
      <c r="P120" s="7">
        <f t="shared" si="35"/>
        <v>755657.97</v>
      </c>
    </row>
    <row r="121" spans="1:18" s="3" customFormat="1" x14ac:dyDescent="0.25">
      <c r="G121" s="4"/>
      <c r="H121" s="4"/>
      <c r="I121" s="4"/>
      <c r="J121" s="4"/>
      <c r="K121" s="4"/>
    </row>
    <row r="122" spans="1:18" s="3" customFormat="1" x14ac:dyDescent="0.25">
      <c r="G122" s="4"/>
      <c r="H122" s="4"/>
      <c r="I122" s="4"/>
      <c r="J122" s="4"/>
      <c r="K122" s="4"/>
    </row>
    <row r="123" spans="1:18" s="3" customFormat="1" x14ac:dyDescent="0.25">
      <c r="G123" s="4"/>
      <c r="H123" s="4"/>
      <c r="I123" s="4"/>
      <c r="J123" s="4"/>
      <c r="K123" s="4"/>
    </row>
    <row r="124" spans="1:18" s="3" customFormat="1" x14ac:dyDescent="0.25">
      <c r="G124" s="4"/>
      <c r="H124" s="4"/>
      <c r="I124" s="4"/>
      <c r="J124" s="4"/>
      <c r="K124" s="4"/>
    </row>
    <row r="125" spans="1:18" s="3" customFormat="1" x14ac:dyDescent="0.25">
      <c r="G125" s="4"/>
      <c r="H125" s="4"/>
      <c r="I125" s="4"/>
      <c r="J125" s="4"/>
      <c r="K125" s="4"/>
    </row>
    <row r="126" spans="1:18" s="3" customFormat="1" x14ac:dyDescent="0.25">
      <c r="G126" s="4"/>
      <c r="H126" s="4"/>
      <c r="I126" s="4"/>
      <c r="J126" s="4"/>
      <c r="K126" s="4"/>
    </row>
    <row r="127" spans="1:18" s="3" customFormat="1" x14ac:dyDescent="0.25">
      <c r="G127" s="4"/>
      <c r="H127" s="4"/>
      <c r="I127" s="4"/>
      <c r="J127" s="4"/>
      <c r="K127" s="4"/>
    </row>
    <row r="128" spans="1:18" s="3" customFormat="1" x14ac:dyDescent="0.25">
      <c r="G128" s="4"/>
      <c r="H128" s="4"/>
      <c r="I128" s="4"/>
      <c r="J128" s="4"/>
      <c r="K128" s="4"/>
    </row>
    <row r="129" spans="7:11" s="3" customFormat="1" x14ac:dyDescent="0.25">
      <c r="G129" s="4"/>
      <c r="H129" s="4"/>
      <c r="I129" s="4"/>
      <c r="J129" s="4"/>
      <c r="K129" s="4"/>
    </row>
    <row r="130" spans="7:11" s="3" customFormat="1" x14ac:dyDescent="0.25">
      <c r="G130" s="4"/>
      <c r="H130" s="4"/>
      <c r="I130" s="4"/>
      <c r="J130" s="4"/>
      <c r="K130" s="4"/>
    </row>
    <row r="131" spans="7:11" s="3" customFormat="1" x14ac:dyDescent="0.25">
      <c r="G131" s="4"/>
      <c r="H131" s="4"/>
      <c r="I131" s="4"/>
      <c r="J131" s="4"/>
      <c r="K131" s="4"/>
    </row>
    <row r="132" spans="7:11" s="3" customFormat="1" x14ac:dyDescent="0.25">
      <c r="G132" s="4"/>
      <c r="H132" s="4"/>
      <c r="I132" s="4"/>
      <c r="J132" s="4"/>
      <c r="K132" s="4"/>
    </row>
    <row r="133" spans="7:11" s="3" customFormat="1" x14ac:dyDescent="0.25">
      <c r="G133" s="4"/>
      <c r="H133" s="4"/>
      <c r="I133" s="4"/>
      <c r="J133" s="4"/>
      <c r="K133" s="4"/>
    </row>
    <row r="134" spans="7:11" s="3" customFormat="1" x14ac:dyDescent="0.25">
      <c r="G134" s="4"/>
      <c r="H134" s="4"/>
      <c r="I134" s="4"/>
      <c r="J134" s="4"/>
      <c r="K134" s="4"/>
    </row>
    <row r="135" spans="7:11" s="3" customFormat="1" x14ac:dyDescent="0.25">
      <c r="G135" s="4"/>
      <c r="H135" s="4"/>
      <c r="I135" s="4"/>
      <c r="J135" s="4"/>
      <c r="K135" s="4"/>
    </row>
    <row r="136" spans="7:11" s="3" customFormat="1" x14ac:dyDescent="0.25">
      <c r="G136" s="4"/>
      <c r="H136" s="4"/>
      <c r="I136" s="4"/>
      <c r="J136" s="4"/>
      <c r="K136" s="4"/>
    </row>
    <row r="137" spans="7:11" s="3" customFormat="1" x14ac:dyDescent="0.25">
      <c r="G137" s="4"/>
      <c r="H137" s="4"/>
      <c r="I137" s="4"/>
      <c r="J137" s="4"/>
      <c r="K137" s="4"/>
    </row>
    <row r="138" spans="7:11" s="3" customFormat="1" x14ac:dyDescent="0.25">
      <c r="G138" s="4"/>
      <c r="H138" s="4"/>
      <c r="I138" s="4"/>
      <c r="J138" s="4"/>
      <c r="K138" s="4"/>
    </row>
    <row r="139" spans="7:11" s="3" customFormat="1" x14ac:dyDescent="0.25">
      <c r="G139" s="4"/>
      <c r="H139" s="4"/>
      <c r="I139" s="4"/>
      <c r="J139" s="4"/>
      <c r="K139" s="4"/>
    </row>
    <row r="140" spans="7:11" s="3" customFormat="1" x14ac:dyDescent="0.25">
      <c r="G140" s="4"/>
      <c r="H140" s="4"/>
      <c r="I140" s="4"/>
      <c r="J140" s="4"/>
      <c r="K140" s="4"/>
    </row>
    <row r="141" spans="7:11" s="3" customFormat="1" x14ac:dyDescent="0.25">
      <c r="G141" s="4"/>
      <c r="H141" s="4"/>
      <c r="I141" s="4"/>
      <c r="J141" s="4"/>
      <c r="K141" s="4"/>
    </row>
    <row r="142" spans="7:11" s="3" customFormat="1" x14ac:dyDescent="0.25">
      <c r="G142" s="4"/>
      <c r="H142" s="4"/>
      <c r="I142" s="4"/>
      <c r="J142" s="4"/>
      <c r="K142" s="4"/>
    </row>
    <row r="143" spans="7:11" s="3" customFormat="1" x14ac:dyDescent="0.25">
      <c r="G143" s="4"/>
      <c r="H143" s="4"/>
      <c r="I143" s="4"/>
      <c r="J143" s="4"/>
      <c r="K143" s="4"/>
    </row>
    <row r="144" spans="7:11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  <row r="217" spans="7:11" s="3" customFormat="1" x14ac:dyDescent="0.25">
      <c r="G217" s="4"/>
      <c r="H217" s="4"/>
      <c r="I217" s="4"/>
      <c r="J217" s="4"/>
      <c r="K217" s="4"/>
    </row>
    <row r="218" spans="7:11" s="3" customFormat="1" x14ac:dyDescent="0.25">
      <c r="G218" s="4"/>
      <c r="H218" s="4"/>
      <c r="I218" s="4"/>
      <c r="J218" s="4"/>
      <c r="K218" s="4"/>
    </row>
    <row r="219" spans="7:11" s="3" customFormat="1" x14ac:dyDescent="0.25">
      <c r="G219" s="4"/>
      <c r="H219" s="4"/>
      <c r="I219" s="4"/>
      <c r="J219" s="4"/>
      <c r="K219" s="4"/>
    </row>
    <row r="220" spans="7:11" s="3" customFormat="1" x14ac:dyDescent="0.25">
      <c r="G220" s="4"/>
      <c r="H220" s="4"/>
      <c r="I220" s="4"/>
      <c r="J220" s="4"/>
      <c r="K220" s="4"/>
    </row>
    <row r="221" spans="7:11" s="3" customFormat="1" x14ac:dyDescent="0.25">
      <c r="G221" s="4"/>
      <c r="H221" s="4"/>
      <c r="I221" s="4"/>
      <c r="J221" s="4"/>
      <c r="K221" s="4"/>
    </row>
    <row r="222" spans="7:11" s="3" customFormat="1" x14ac:dyDescent="0.25">
      <c r="G222" s="4"/>
      <c r="H222" s="4"/>
      <c r="I222" s="4"/>
      <c r="J222" s="4"/>
      <c r="K222" s="4"/>
    </row>
    <row r="223" spans="7:11" s="3" customFormat="1" x14ac:dyDescent="0.25">
      <c r="G223" s="4"/>
      <c r="H223" s="4"/>
      <c r="I223" s="4"/>
      <c r="J223" s="4"/>
      <c r="K223" s="4"/>
    </row>
    <row r="224" spans="7:11" s="3" customFormat="1" x14ac:dyDescent="0.25">
      <c r="G224" s="4"/>
      <c r="H224" s="4"/>
      <c r="I224" s="4"/>
      <c r="J224" s="4"/>
      <c r="K224" s="4"/>
    </row>
    <row r="225" spans="7:11" s="3" customFormat="1" x14ac:dyDescent="0.25">
      <c r="G225" s="4"/>
      <c r="H225" s="4"/>
      <c r="I225" s="4"/>
      <c r="J225" s="4"/>
      <c r="K225" s="4"/>
    </row>
    <row r="226" spans="7:11" s="3" customFormat="1" x14ac:dyDescent="0.25">
      <c r="G226" s="4"/>
      <c r="H226" s="4"/>
      <c r="I226" s="4"/>
      <c r="J226" s="4"/>
      <c r="K226" s="4"/>
    </row>
    <row r="227" spans="7:11" s="3" customFormat="1" x14ac:dyDescent="0.25">
      <c r="G227" s="4"/>
      <c r="H227" s="4"/>
      <c r="I227" s="4"/>
      <c r="J227" s="4"/>
      <c r="K227" s="4"/>
    </row>
    <row r="228" spans="7:11" s="3" customFormat="1" x14ac:dyDescent="0.25">
      <c r="G228" s="4"/>
      <c r="H228" s="4"/>
      <c r="I228" s="4"/>
      <c r="J228" s="4"/>
      <c r="K228" s="4"/>
    </row>
    <row r="229" spans="7:11" s="3" customFormat="1" x14ac:dyDescent="0.25">
      <c r="G229" s="4"/>
      <c r="H229" s="4"/>
      <c r="I229" s="4"/>
      <c r="J229" s="4"/>
      <c r="K229" s="4"/>
    </row>
    <row r="230" spans="7:11" s="3" customFormat="1" x14ac:dyDescent="0.25">
      <c r="G230" s="4"/>
      <c r="H230" s="4"/>
      <c r="I230" s="4"/>
      <c r="J230" s="4"/>
      <c r="K230" s="4"/>
    </row>
    <row r="231" spans="7:11" s="3" customFormat="1" x14ac:dyDescent="0.25">
      <c r="G231" s="4"/>
      <c r="H231" s="4"/>
      <c r="I231" s="4"/>
      <c r="J231" s="4"/>
      <c r="K231" s="4"/>
    </row>
    <row r="232" spans="7:11" s="3" customFormat="1" x14ac:dyDescent="0.25">
      <c r="G232" s="4"/>
      <c r="H232" s="4"/>
      <c r="I232" s="4"/>
      <c r="J232" s="4"/>
      <c r="K232" s="4"/>
    </row>
    <row r="233" spans="7:11" s="3" customFormat="1" x14ac:dyDescent="0.25">
      <c r="G233" s="4"/>
      <c r="H233" s="4"/>
      <c r="I233" s="4"/>
      <c r="J233" s="4"/>
      <c r="K233" s="4"/>
    </row>
  </sheetData>
  <mergeCells count="10"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2019-02-13T09:38:28Z</cp:lastPrinted>
  <dcterms:created xsi:type="dcterms:W3CDTF">2015-03-12T08:53:45Z</dcterms:created>
  <dcterms:modified xsi:type="dcterms:W3CDTF">2023-06-23T10:08:57Z</dcterms:modified>
</cp:coreProperties>
</file>