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0730" windowHeight="11160" tabRatio="689" activeTab="2"/>
  </bookViews>
  <sheets>
    <sheet name="TABELA 4.1" sheetId="3" r:id="rId1"/>
    <sheet name="TABELA 4.2" sheetId="4" r:id="rId2"/>
    <sheet name="TABELA 4.3" sheetId="1" r:id="rId3"/>
  </sheets>
  <definedNames>
    <definedName name="_xlnm.Print_Area" localSheetId="0">'TABELA 4.1'!$A$1:$K$98</definedName>
    <definedName name="_xlnm.Print_Area" localSheetId="1">'TABELA 4.2'!$A$1:$I$147</definedName>
    <definedName name="_xlnm.Print_Area" localSheetId="2">'TABELA 4.3'!#REF!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4" l="1"/>
  <c r="I91" i="4"/>
  <c r="I92" i="4"/>
  <c r="I111" i="4"/>
  <c r="F90" i="4" l="1"/>
  <c r="I90" i="4" s="1"/>
  <c r="F89" i="4"/>
  <c r="I89" i="4" s="1"/>
  <c r="F88" i="4"/>
  <c r="I88" i="4" s="1"/>
  <c r="F87" i="4"/>
  <c r="I87" i="4" s="1"/>
  <c r="F46" i="4"/>
  <c r="I46" i="4" s="1"/>
  <c r="F43" i="4"/>
  <c r="I43" i="4" s="1"/>
  <c r="F44" i="4"/>
  <c r="I44" i="4" s="1"/>
  <c r="F42" i="4"/>
  <c r="I42" i="4" s="1"/>
  <c r="F41" i="4"/>
  <c r="I41" i="4" s="1"/>
  <c r="F40" i="4"/>
  <c r="I40" i="4" s="1"/>
  <c r="F81" i="4" l="1"/>
  <c r="I81" i="4" s="1"/>
  <c r="F82" i="4"/>
  <c r="I82" i="4" s="1"/>
  <c r="F83" i="4"/>
  <c r="I83" i="4" s="1"/>
  <c r="F84" i="4"/>
  <c r="I84" i="4" s="1"/>
  <c r="F85" i="4"/>
  <c r="I85" i="4" s="1"/>
  <c r="F86" i="4"/>
  <c r="I86" i="4" s="1"/>
  <c r="F73" i="4"/>
  <c r="I73" i="4" s="1"/>
  <c r="F74" i="4"/>
  <c r="I74" i="4" s="1"/>
  <c r="F75" i="4"/>
  <c r="I75" i="4" s="1"/>
  <c r="F76" i="4"/>
  <c r="I76" i="4" s="1"/>
  <c r="F72" i="4"/>
  <c r="I72" i="4" s="1"/>
  <c r="F45" i="4"/>
  <c r="I45" i="4" s="1"/>
  <c r="F138" i="4" l="1"/>
  <c r="I138" i="4" s="1"/>
  <c r="F49" i="4"/>
  <c r="I49" i="4" s="1"/>
  <c r="F126" i="4"/>
  <c r="I126" i="4" s="1"/>
  <c r="F127" i="4"/>
  <c r="I127" i="4" s="1"/>
  <c r="F15" i="4" l="1"/>
  <c r="I15" i="4" s="1"/>
  <c r="E5" i="3" l="1"/>
  <c r="E14" i="3"/>
  <c r="F128" i="4" l="1"/>
  <c r="I128" i="4" s="1"/>
  <c r="F57" i="3" l="1"/>
  <c r="E136" i="4" l="1"/>
  <c r="G136" i="4"/>
  <c r="H136" i="4"/>
  <c r="D136" i="4"/>
  <c r="F142" i="4"/>
  <c r="I142" i="4" s="1"/>
  <c r="F141" i="4"/>
  <c r="I141" i="4" s="1"/>
  <c r="F140" i="4"/>
  <c r="I140" i="4" s="1"/>
  <c r="F139" i="4"/>
  <c r="I139" i="4" s="1"/>
  <c r="F119" i="4" l="1"/>
  <c r="I119" i="4" s="1"/>
  <c r="F53" i="4" l="1"/>
  <c r="I53" i="4" s="1"/>
  <c r="G55" i="4" l="1"/>
  <c r="F51" i="4"/>
  <c r="I51" i="4" s="1"/>
  <c r="F134" i="4"/>
  <c r="I134" i="4" s="1"/>
  <c r="F120" i="4" l="1"/>
  <c r="I120" i="4" s="1"/>
  <c r="F48" i="4"/>
  <c r="I48" i="4" s="1"/>
  <c r="F77" i="4"/>
  <c r="I77" i="4" s="1"/>
  <c r="F79" i="4"/>
  <c r="I79" i="4" s="1"/>
  <c r="F137" i="4"/>
  <c r="I137" i="4" s="1"/>
  <c r="F129" i="4"/>
  <c r="I129" i="4" s="1"/>
  <c r="F130" i="4"/>
  <c r="I130" i="4" s="1"/>
  <c r="F131" i="4"/>
  <c r="I131" i="4" s="1"/>
  <c r="F132" i="4"/>
  <c r="I132" i="4" s="1"/>
  <c r="F133" i="4"/>
  <c r="I133" i="4" s="1"/>
  <c r="F135" i="4"/>
  <c r="I135" i="4" s="1"/>
  <c r="F136" i="4" l="1"/>
  <c r="I136" i="4" s="1"/>
  <c r="F80" i="4"/>
  <c r="I80" i="4" s="1"/>
  <c r="F78" i="4"/>
  <c r="I78" i="4" s="1"/>
  <c r="F16" i="4"/>
  <c r="I16" i="4" s="1"/>
  <c r="H33" i="3" l="1"/>
  <c r="H34" i="3"/>
  <c r="F121" i="4" l="1"/>
  <c r="I121" i="4" s="1"/>
  <c r="F104" i="4"/>
  <c r="I104" i="4" s="1"/>
  <c r="F109" i="4"/>
  <c r="I109" i="4" s="1"/>
  <c r="F100" i="4"/>
  <c r="I100" i="4" s="1"/>
  <c r="F101" i="4"/>
  <c r="I101" i="4" s="1"/>
  <c r="F125" i="4"/>
  <c r="I125" i="4" s="1"/>
  <c r="F50" i="4"/>
  <c r="I50" i="4" s="1"/>
  <c r="F47" i="4"/>
  <c r="I47" i="4" s="1"/>
  <c r="F32" i="4" l="1"/>
  <c r="I32" i="4" s="1"/>
  <c r="G124" i="4" l="1"/>
  <c r="G98" i="4"/>
  <c r="G66" i="4"/>
  <c r="G11" i="4"/>
  <c r="G6" i="4"/>
  <c r="G123" i="4" l="1"/>
  <c r="F36" i="4" l="1"/>
  <c r="I36" i="4" s="1"/>
  <c r="F94" i="4"/>
  <c r="I94" i="4" s="1"/>
  <c r="F95" i="4" l="1"/>
  <c r="I95" i="4" s="1"/>
  <c r="F96" i="4"/>
  <c r="I96" i="4" s="1"/>
  <c r="F20" i="4"/>
  <c r="I20" i="4" s="1"/>
  <c r="F29" i="4" l="1"/>
  <c r="I29" i="4" s="1"/>
  <c r="F93" i="4" l="1"/>
  <c r="I93" i="4" s="1"/>
  <c r="F33" i="4" l="1"/>
  <c r="I33" i="4" s="1"/>
  <c r="F30" i="4"/>
  <c r="I30" i="4" s="1"/>
  <c r="F28" i="4"/>
  <c r="I28" i="4" s="1"/>
  <c r="F27" i="4"/>
  <c r="I27" i="4" s="1"/>
  <c r="F31" i="4"/>
  <c r="I31" i="4" s="1"/>
  <c r="F35" i="4"/>
  <c r="I35" i="4" s="1"/>
  <c r="E114" i="4" l="1"/>
  <c r="J67" i="3" s="1"/>
  <c r="F38" i="4" l="1"/>
  <c r="I38" i="4" s="1"/>
  <c r="F13" i="4" l="1"/>
  <c r="I13" i="4" s="1"/>
  <c r="F14" i="4"/>
  <c r="I14" i="4" s="1"/>
  <c r="F17" i="4"/>
  <c r="I17" i="4" s="1"/>
  <c r="F18" i="4"/>
  <c r="I18" i="4" s="1"/>
  <c r="F19" i="4"/>
  <c r="I19" i="4" s="1"/>
  <c r="F23" i="4"/>
  <c r="I23" i="4" s="1"/>
  <c r="F26" i="4"/>
  <c r="I26" i="4" s="1"/>
  <c r="F12" i="4"/>
  <c r="I12" i="4" s="1"/>
  <c r="F34" i="4" l="1"/>
  <c r="I34" i="4" s="1"/>
  <c r="F25" i="4"/>
  <c r="I25" i="4" s="1"/>
  <c r="F24" i="4"/>
  <c r="I24" i="4" s="1"/>
  <c r="F22" i="4"/>
  <c r="I22" i="4" s="1"/>
  <c r="F21" i="4" l="1"/>
  <c r="I21" i="4" s="1"/>
  <c r="D11" i="4"/>
  <c r="J36" i="3" s="1"/>
  <c r="I33" i="3" l="1"/>
  <c r="F54" i="4" l="1"/>
  <c r="I54" i="4" s="1"/>
  <c r="F37" i="4" l="1"/>
  <c r="I37" i="4" s="1"/>
  <c r="F39" i="4"/>
  <c r="I39" i="4" s="1"/>
  <c r="F103" i="4" l="1"/>
  <c r="I103" i="4" s="1"/>
  <c r="F70" i="4" l="1"/>
  <c r="I70" i="4" s="1"/>
  <c r="E124" i="4" l="1"/>
  <c r="H124" i="4"/>
  <c r="J85" i="3" l="1"/>
  <c r="D6" i="1"/>
  <c r="E6" i="1"/>
  <c r="C6" i="1"/>
  <c r="F68" i="4" l="1"/>
  <c r="I68" i="4" s="1"/>
  <c r="F69" i="4"/>
  <c r="I69" i="4" s="1"/>
  <c r="F71" i="4"/>
  <c r="I71" i="4" s="1"/>
  <c r="F59" i="3" l="1"/>
  <c r="H11" i="4" l="1"/>
  <c r="E11" i="4"/>
  <c r="J37" i="3" s="1"/>
  <c r="E55" i="4" l="1"/>
  <c r="J40" i="3" s="1"/>
  <c r="H55" i="4"/>
  <c r="H10" i="4" s="1"/>
  <c r="F57" i="4"/>
  <c r="I57" i="4" s="1"/>
  <c r="D55" i="4"/>
  <c r="J39" i="3" s="1"/>
  <c r="D10" i="4" l="1"/>
  <c r="G10" i="4"/>
  <c r="E10" i="4"/>
  <c r="G62" i="3" l="1"/>
  <c r="H62" i="3"/>
  <c r="I62" i="3"/>
  <c r="G83" i="3" l="1"/>
  <c r="H83" i="3"/>
  <c r="I83" i="3"/>
  <c r="J33" i="3" l="1"/>
  <c r="J34" i="3"/>
  <c r="G75" i="3"/>
  <c r="H75" i="3"/>
  <c r="I75" i="3"/>
  <c r="G76" i="3"/>
  <c r="H76" i="3"/>
  <c r="I76" i="3"/>
  <c r="H123" i="4"/>
  <c r="K2" i="3"/>
  <c r="J88" i="3" l="1"/>
  <c r="J76" i="3" s="1"/>
  <c r="E123" i="4"/>
  <c r="D114" i="4"/>
  <c r="J66" i="3" s="1"/>
  <c r="F115" i="4"/>
  <c r="I115" i="4" s="1"/>
  <c r="H114" i="4"/>
  <c r="G114" i="4"/>
  <c r="K67" i="3"/>
  <c r="F114" i="4" l="1"/>
  <c r="I114" i="4" s="1"/>
  <c r="D11" i="1" l="1"/>
  <c r="E11" i="1"/>
  <c r="C11" i="1"/>
  <c r="J87" i="3" l="1"/>
  <c r="F8" i="4"/>
  <c r="I8" i="4" s="1"/>
  <c r="F9" i="4"/>
  <c r="I9" i="4" s="1"/>
  <c r="F56" i="4" l="1"/>
  <c r="I56" i="4" s="1"/>
  <c r="F55" i="4" l="1"/>
  <c r="I55" i="4" s="1"/>
  <c r="F124" i="4" l="1"/>
  <c r="I124" i="4" s="1"/>
  <c r="F107" i="4"/>
  <c r="I107" i="4" s="1"/>
  <c r="F106" i="4"/>
  <c r="I106" i="4" s="1"/>
  <c r="F105" i="4"/>
  <c r="I105" i="4" s="1"/>
  <c r="F102" i="4"/>
  <c r="I102" i="4" s="1"/>
  <c r="F108" i="4"/>
  <c r="I108" i="4" s="1"/>
  <c r="D124" i="4" l="1"/>
  <c r="J84" i="3" l="1"/>
  <c r="J75" i="3" s="1"/>
  <c r="D123" i="4"/>
  <c r="F52" i="4"/>
  <c r="I52" i="4" s="1"/>
  <c r="D38" i="1" l="1"/>
  <c r="E38" i="1"/>
  <c r="D34" i="1"/>
  <c r="E34" i="1"/>
  <c r="D25" i="1"/>
  <c r="E25" i="1"/>
  <c r="D21" i="1"/>
  <c r="E21" i="1"/>
  <c r="D19" i="1"/>
  <c r="E19" i="1"/>
  <c r="D16" i="1"/>
  <c r="E16" i="1"/>
  <c r="D9" i="1"/>
  <c r="E9" i="1"/>
  <c r="E2" i="1"/>
  <c r="C38" i="1"/>
  <c r="C34" i="1"/>
  <c r="C25" i="1"/>
  <c r="C21" i="1"/>
  <c r="C19" i="1"/>
  <c r="C16" i="1"/>
  <c r="C9" i="1"/>
  <c r="C2" i="1"/>
  <c r="E29" i="1" l="1"/>
  <c r="E39" i="1" s="1"/>
  <c r="D2" i="1"/>
  <c r="D29" i="1" s="1"/>
  <c r="D39" i="1" s="1"/>
  <c r="C29" i="1"/>
  <c r="C39" i="1" s="1"/>
  <c r="D110" i="4" l="1"/>
  <c r="E110" i="4"/>
  <c r="F110" i="4"/>
  <c r="G110" i="4"/>
  <c r="H110" i="4"/>
  <c r="D63" i="4"/>
  <c r="E63" i="4"/>
  <c r="E62" i="4" s="1"/>
  <c r="G63" i="4"/>
  <c r="G62" i="4" s="1"/>
  <c r="H63" i="4"/>
  <c r="H62" i="4" s="1"/>
  <c r="I110" i="4" l="1"/>
  <c r="F63" i="4"/>
  <c r="I63" i="4" s="1"/>
  <c r="D62" i="4"/>
  <c r="F62" i="4" s="1"/>
  <c r="I62" i="4" s="1"/>
  <c r="G41" i="3" l="1"/>
  <c r="F123" i="4" l="1"/>
  <c r="I123" i="4" s="1"/>
  <c r="F7" i="4"/>
  <c r="I7" i="4" s="1"/>
  <c r="J83" i="3" l="1"/>
  <c r="F75" i="3" l="1"/>
  <c r="J51" i="3" l="1"/>
  <c r="F60" i="4"/>
  <c r="I60" i="4" s="1"/>
  <c r="F61" i="4"/>
  <c r="I61" i="4" s="1"/>
  <c r="F67" i="4"/>
  <c r="I67" i="4" s="1"/>
  <c r="F99" i="4"/>
  <c r="I99" i="4" s="1"/>
  <c r="F113" i="4"/>
  <c r="I113" i="4" s="1"/>
  <c r="F118" i="4"/>
  <c r="I118" i="4" s="1"/>
  <c r="F122" i="4"/>
  <c r="I122" i="4" s="1"/>
  <c r="F11" i="4" l="1"/>
  <c r="I11" i="4" s="1"/>
  <c r="F10" i="4" l="1"/>
  <c r="I10" i="4" s="1"/>
  <c r="F15" i="3"/>
  <c r="F33" i="3"/>
  <c r="F6" i="3" l="1"/>
  <c r="F5" i="3" s="1"/>
  <c r="G57" i="3"/>
  <c r="F58" i="3" l="1"/>
  <c r="F26" i="3" l="1"/>
  <c r="G58" i="3" l="1"/>
  <c r="E66" i="4" l="1"/>
  <c r="E59" i="4" l="1"/>
  <c r="G59" i="4"/>
  <c r="H59" i="4"/>
  <c r="D59" i="4"/>
  <c r="F59" i="4" l="1"/>
  <c r="I59" i="4" s="1"/>
  <c r="E6" i="4"/>
  <c r="H6" i="4"/>
  <c r="D6" i="4"/>
  <c r="J17" i="3" l="1"/>
  <c r="D5" i="4"/>
  <c r="J18" i="3" s="1"/>
  <c r="J15" i="3" s="1"/>
  <c r="F6" i="4"/>
  <c r="I6" i="4" s="1"/>
  <c r="K87" i="3" l="1"/>
  <c r="K85" i="3"/>
  <c r="K82" i="3"/>
  <c r="H117" i="4"/>
  <c r="H116" i="4" s="1"/>
  <c r="G117" i="4"/>
  <c r="G116" i="4" s="1"/>
  <c r="E117" i="4"/>
  <c r="J73" i="3" s="1"/>
  <c r="D117" i="4"/>
  <c r="H112" i="4"/>
  <c r="G112" i="4"/>
  <c r="E112" i="4"/>
  <c r="D112" i="4"/>
  <c r="J69" i="3" s="1"/>
  <c r="D98" i="4"/>
  <c r="J63" i="3" s="1"/>
  <c r="H98" i="4"/>
  <c r="E98" i="4"/>
  <c r="H66" i="4"/>
  <c r="E65" i="4"/>
  <c r="D66" i="4"/>
  <c r="H58" i="4"/>
  <c r="G58" i="4"/>
  <c r="D58" i="4"/>
  <c r="J48" i="3" s="1"/>
  <c r="H5" i="4"/>
  <c r="G5" i="4"/>
  <c r="E5" i="4"/>
  <c r="J19" i="3" s="1"/>
  <c r="J16" i="3" s="1"/>
  <c r="I86" i="3"/>
  <c r="H86" i="3"/>
  <c r="G86" i="3"/>
  <c r="F86" i="3"/>
  <c r="F83" i="3"/>
  <c r="K81" i="3"/>
  <c r="I80" i="3"/>
  <c r="H80" i="3"/>
  <c r="G80" i="3"/>
  <c r="F80" i="3"/>
  <c r="I77" i="3"/>
  <c r="H77" i="3"/>
  <c r="G77" i="3"/>
  <c r="F77" i="3"/>
  <c r="F76" i="3"/>
  <c r="E74" i="3"/>
  <c r="I71" i="3"/>
  <c r="H71" i="3"/>
  <c r="G71" i="3"/>
  <c r="F71" i="3"/>
  <c r="I68" i="3"/>
  <c r="H68" i="3"/>
  <c r="G68" i="3"/>
  <c r="F68" i="3"/>
  <c r="I65" i="3"/>
  <c r="H65" i="3"/>
  <c r="G65" i="3"/>
  <c r="F65" i="3"/>
  <c r="F62" i="3"/>
  <c r="K61" i="3"/>
  <c r="K60" i="3"/>
  <c r="J59" i="3"/>
  <c r="I59" i="3"/>
  <c r="H59" i="3"/>
  <c r="G59" i="3"/>
  <c r="I58" i="3"/>
  <c r="I57" i="3"/>
  <c r="H57" i="3"/>
  <c r="E56" i="3"/>
  <c r="I53" i="3"/>
  <c r="H53" i="3"/>
  <c r="G53" i="3"/>
  <c r="F53" i="3"/>
  <c r="I50" i="3"/>
  <c r="H50" i="3"/>
  <c r="G50" i="3"/>
  <c r="F50" i="3"/>
  <c r="I47" i="3"/>
  <c r="H47" i="3"/>
  <c r="G47" i="3"/>
  <c r="F47" i="3"/>
  <c r="K46" i="3"/>
  <c r="K45" i="3"/>
  <c r="J44" i="3"/>
  <c r="I44" i="3"/>
  <c r="H44" i="3"/>
  <c r="G44" i="3"/>
  <c r="F44" i="3"/>
  <c r="K43" i="3"/>
  <c r="K42" i="3"/>
  <c r="J41" i="3"/>
  <c r="I41" i="3"/>
  <c r="H41" i="3"/>
  <c r="F41" i="3"/>
  <c r="K40" i="3"/>
  <c r="K39" i="3"/>
  <c r="J38" i="3"/>
  <c r="I38" i="3"/>
  <c r="H38" i="3"/>
  <c r="G38" i="3"/>
  <c r="F38" i="3"/>
  <c r="G35" i="3"/>
  <c r="I35" i="3"/>
  <c r="H35" i="3"/>
  <c r="F35" i="3"/>
  <c r="I34" i="3"/>
  <c r="F34" i="3"/>
  <c r="F32" i="3" s="1"/>
  <c r="G33" i="3"/>
  <c r="E32" i="3"/>
  <c r="K31" i="3"/>
  <c r="K30" i="3"/>
  <c r="J29" i="3"/>
  <c r="I29" i="3"/>
  <c r="H29" i="3"/>
  <c r="G29" i="3"/>
  <c r="F29" i="3"/>
  <c r="K28" i="3"/>
  <c r="K27" i="3"/>
  <c r="J26" i="3"/>
  <c r="I26" i="3"/>
  <c r="H26" i="3"/>
  <c r="G26" i="3"/>
  <c r="K25" i="3"/>
  <c r="J23" i="3"/>
  <c r="I23" i="3"/>
  <c r="H23" i="3"/>
  <c r="G23" i="3"/>
  <c r="K22" i="3"/>
  <c r="K21" i="3"/>
  <c r="J20" i="3"/>
  <c r="I20" i="3"/>
  <c r="H20" i="3"/>
  <c r="G20" i="3"/>
  <c r="F20" i="3"/>
  <c r="K18" i="3"/>
  <c r="I17" i="3"/>
  <c r="H17" i="3"/>
  <c r="G17" i="3"/>
  <c r="F17" i="3"/>
  <c r="G16" i="3"/>
  <c r="F16" i="3"/>
  <c r="I15" i="3"/>
  <c r="I14" i="3" s="1"/>
  <c r="H15" i="3"/>
  <c r="H14" i="3" s="1"/>
  <c r="G15" i="3"/>
  <c r="K13" i="3"/>
  <c r="K12" i="3"/>
  <c r="J11" i="3"/>
  <c r="I11" i="3"/>
  <c r="H11" i="3"/>
  <c r="G11" i="3"/>
  <c r="F11" i="3"/>
  <c r="K10" i="3"/>
  <c r="K9" i="3"/>
  <c r="J8" i="3"/>
  <c r="I8" i="3"/>
  <c r="H8" i="3"/>
  <c r="G8" i="3"/>
  <c r="F8" i="3"/>
  <c r="J55" i="3" l="1"/>
  <c r="K55" i="3" s="1"/>
  <c r="K19" i="3"/>
  <c r="K17" i="3" s="1"/>
  <c r="K69" i="3"/>
  <c r="E4" i="4"/>
  <c r="H4" i="4"/>
  <c r="H1" i="4" s="1"/>
  <c r="G4" i="4"/>
  <c r="G1" i="4" s="1"/>
  <c r="D4" i="4"/>
  <c r="H65" i="4"/>
  <c r="G65" i="4"/>
  <c r="H56" i="3"/>
  <c r="I56" i="3"/>
  <c r="J64" i="3"/>
  <c r="E97" i="4"/>
  <c r="G97" i="4"/>
  <c r="H97" i="4"/>
  <c r="J57" i="3"/>
  <c r="D97" i="4"/>
  <c r="G56" i="3"/>
  <c r="G74" i="3"/>
  <c r="H74" i="3"/>
  <c r="I74" i="3"/>
  <c r="I32" i="3"/>
  <c r="F74" i="3"/>
  <c r="F66" i="4"/>
  <c r="I66" i="4" s="1"/>
  <c r="K36" i="3"/>
  <c r="K33" i="3" s="1"/>
  <c r="J52" i="3"/>
  <c r="K52" i="3" s="1"/>
  <c r="F112" i="4"/>
  <c r="I112" i="4" s="1"/>
  <c r="D116" i="4"/>
  <c r="J72" i="3" s="1"/>
  <c r="K72" i="3" s="1"/>
  <c r="F117" i="4"/>
  <c r="I117" i="4" s="1"/>
  <c r="F98" i="4"/>
  <c r="I98" i="4" s="1"/>
  <c r="K79" i="3"/>
  <c r="F7" i="3"/>
  <c r="J65" i="3"/>
  <c r="K65" i="3" s="1"/>
  <c r="K84" i="3"/>
  <c r="G14" i="3"/>
  <c r="G6" i="3"/>
  <c r="K29" i="3"/>
  <c r="J68" i="3"/>
  <c r="D65" i="4"/>
  <c r="E116" i="4"/>
  <c r="K73" i="3"/>
  <c r="I7" i="3"/>
  <c r="H32" i="3"/>
  <c r="H7" i="3"/>
  <c r="K66" i="3"/>
  <c r="E2" i="3"/>
  <c r="I6" i="3"/>
  <c r="K8" i="3"/>
  <c r="K11" i="3"/>
  <c r="K37" i="3"/>
  <c r="K34" i="3" s="1"/>
  <c r="K41" i="3"/>
  <c r="K44" i="3"/>
  <c r="F56" i="3"/>
  <c r="K20" i="3"/>
  <c r="G34" i="3"/>
  <c r="G7" i="3" s="1"/>
  <c r="K38" i="3"/>
  <c r="G32" i="3"/>
  <c r="K26" i="3"/>
  <c r="H6" i="3"/>
  <c r="K80" i="3"/>
  <c r="E58" i="4"/>
  <c r="J49" i="3" s="1"/>
  <c r="K49" i="3" s="1"/>
  <c r="K15" i="3"/>
  <c r="K24" i="3"/>
  <c r="K23" i="3" s="1"/>
  <c r="K48" i="3"/>
  <c r="F14" i="3"/>
  <c r="J14" i="3"/>
  <c r="F23" i="3"/>
  <c r="K59" i="3"/>
  <c r="J80" i="3"/>
  <c r="K47" i="3" l="1"/>
  <c r="J7" i="3"/>
  <c r="F65" i="4"/>
  <c r="I65" i="4" s="1"/>
  <c r="J54" i="3"/>
  <c r="K54" i="3" s="1"/>
  <c r="K53" i="3" s="1"/>
  <c r="J47" i="3"/>
  <c r="F4" i="4"/>
  <c r="F1" i="4" s="1"/>
  <c r="K64" i="3"/>
  <c r="J58" i="3"/>
  <c r="K58" i="3" s="1"/>
  <c r="J62" i="3"/>
  <c r="J56" i="3" s="1"/>
  <c r="I5" i="3"/>
  <c r="I4" i="3" s="1"/>
  <c r="F97" i="4"/>
  <c r="I97" i="4" s="1"/>
  <c r="G5" i="3"/>
  <c r="G4" i="3" s="1"/>
  <c r="K68" i="3"/>
  <c r="K83" i="3"/>
  <c r="H5" i="3"/>
  <c r="H4" i="3" s="1"/>
  <c r="F5" i="4"/>
  <c r="I5" i="4" s="1"/>
  <c r="K78" i="3"/>
  <c r="K75" i="3" s="1"/>
  <c r="J77" i="3"/>
  <c r="J35" i="3"/>
  <c r="J32" i="3" s="1"/>
  <c r="F116" i="4"/>
  <c r="I116" i="4" s="1"/>
  <c r="F58" i="4"/>
  <c r="I58" i="4" s="1"/>
  <c r="J86" i="3"/>
  <c r="K88" i="3"/>
  <c r="K76" i="3" s="1"/>
  <c r="K63" i="3"/>
  <c r="K71" i="3"/>
  <c r="J71" i="3"/>
  <c r="K16" i="3"/>
  <c r="F4" i="3"/>
  <c r="J6" i="3" l="1"/>
  <c r="J5" i="3" s="1"/>
  <c r="J4" i="3" s="1"/>
  <c r="J53" i="3"/>
  <c r="K7" i="3"/>
  <c r="K62" i="3"/>
  <c r="K56" i="3" s="1"/>
  <c r="K77" i="3"/>
  <c r="J74" i="3"/>
  <c r="K35" i="3"/>
  <c r="K32" i="3" s="1"/>
  <c r="K86" i="3"/>
  <c r="K57" i="3"/>
  <c r="K51" i="3"/>
  <c r="K50" i="3" s="1"/>
  <c r="J50" i="3"/>
  <c r="K14" i="3"/>
  <c r="K74" i="3" l="1"/>
  <c r="K6" i="3"/>
  <c r="K5" i="3" l="1"/>
  <c r="K4" i="3"/>
</calcChain>
</file>

<file path=xl/comments1.xml><?xml version="1.0" encoding="utf-8"?>
<comments xmlns="http://schemas.openxmlformats.org/spreadsheetml/2006/main">
  <authors>
    <author>Author</author>
  </authors>
  <commentList>
    <comment ref="F8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313,000
</t>
        </r>
      </text>
    </comment>
    <comment ref="F8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5,263,795</t>
        </r>
      </text>
    </comment>
    <comment ref="F8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1,612,100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Serveri per ruajtjen e te dhenave
Salla e testimeve 
softveri per pranimin e faturave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300,000 Fasadimi I banesave.</t>
        </r>
      </text>
    </comment>
    <comment ref="D6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Pjesa tjeter mmbulohet nga THB</t>
        </r>
      </text>
    </comment>
    <comment ref="D6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pjesa tjeter mbulohet nga THB</t>
        </r>
      </text>
    </comment>
    <comment ref="C101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Duhet me u shkurtu titulli</t>
        </r>
      </text>
    </comment>
    <comment ref="C103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Duhet me u shkurtu titulli</t>
        </r>
      </text>
    </comment>
    <comment ref="C1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Nje pjese mbulohen nga THB</t>
        </r>
      </text>
    </comment>
  </commentList>
</comments>
</file>

<file path=xl/sharedStrings.xml><?xml version="1.0" encoding="utf-8"?>
<sst xmlns="http://schemas.openxmlformats.org/spreadsheetml/2006/main" count="317" uniqueCount="246">
  <si>
    <t xml:space="preserve"> Komuna: Vushtrri </t>
  </si>
  <si>
    <t>Buxhet dhe Financa</t>
  </si>
  <si>
    <t>1.1.</t>
  </si>
  <si>
    <t>Taksat e firmave</t>
  </si>
  <si>
    <t>1.2.</t>
  </si>
  <si>
    <t>Tatimi në pronë</t>
  </si>
  <si>
    <t>Ispektimet</t>
  </si>
  <si>
    <t>Pranime teknike</t>
  </si>
  <si>
    <t>Gjobat e inspekcionit</t>
  </si>
  <si>
    <t>Administrata</t>
  </si>
  <si>
    <t>3.1.</t>
  </si>
  <si>
    <t>Shërbimet administrative</t>
  </si>
  <si>
    <t>Urbanizmi</t>
  </si>
  <si>
    <t>4.1.</t>
  </si>
  <si>
    <t xml:space="preserve">Lejet për ndërtim dhe konstruktime </t>
  </si>
  <si>
    <t>Shfrytëzimi i pronës publike</t>
  </si>
  <si>
    <t>Gjeodezi dhe kadastër</t>
  </si>
  <si>
    <t>5.1.</t>
  </si>
  <si>
    <t>Hipoteka, RDDP, dalje në terren</t>
  </si>
  <si>
    <t>5.2.</t>
  </si>
  <si>
    <t>Ekonomi dhe bujqësi</t>
  </si>
  <si>
    <t>Ndërrimi i tokës bujqësore në ndërtimore</t>
  </si>
  <si>
    <t>Kulturë, rini, sport</t>
  </si>
  <si>
    <t>7.1.</t>
  </si>
  <si>
    <t>Palestra sportive</t>
  </si>
  <si>
    <t>7.2.</t>
  </si>
  <si>
    <t>Bibliotekat</t>
  </si>
  <si>
    <t>7.3.</t>
  </si>
  <si>
    <t>Shtëpia e kulturës</t>
  </si>
  <si>
    <t>Shërbimet publike</t>
  </si>
  <si>
    <t>Ndalja e veturave në rrugë</t>
  </si>
  <si>
    <t>Taksat rrugore</t>
  </si>
  <si>
    <t>Taksa për mbeturina</t>
  </si>
  <si>
    <t xml:space="preserve"> I </t>
  </si>
  <si>
    <t>ARSIMI</t>
  </si>
  <si>
    <t>Çerdhet</t>
  </si>
  <si>
    <t>Mësimi joformal SHMP "Bahri Haxha"</t>
  </si>
  <si>
    <t>Mësimi joformal SHMT "Lutfi Musiqi"</t>
  </si>
  <si>
    <t>II</t>
  </si>
  <si>
    <t>Totali - Arsimi</t>
  </si>
  <si>
    <t>TË ARDHURAT NGA SHËNDETËSIA</t>
  </si>
  <si>
    <t>Shëndetësia primare</t>
  </si>
  <si>
    <t>Shërbimet sociale</t>
  </si>
  <si>
    <t>III</t>
  </si>
  <si>
    <t>TOTALI SHËNDETËSI</t>
  </si>
  <si>
    <t xml:space="preserve"> Kodi 21 </t>
  </si>
  <si>
    <t>Kod.</t>
  </si>
  <si>
    <t>Kod.i programit/nenprogramit</t>
  </si>
  <si>
    <t>Përshkrimi</t>
  </si>
  <si>
    <t>Pagat dhe mëditjet</t>
  </si>
  <si>
    <t>Mallrat dhe shërbimet</t>
  </si>
  <si>
    <t>Shpenzimet komunale</t>
  </si>
  <si>
    <t>Subvencionet dhe transferet</t>
  </si>
  <si>
    <t>Shpenzimet kapitale</t>
  </si>
  <si>
    <t>Total</t>
  </si>
  <si>
    <t>Ndryshimi</t>
  </si>
  <si>
    <t xml:space="preserve">TOTAL SHPENZIMET </t>
  </si>
  <si>
    <t xml:space="preserve">Grantet Qeveritare </t>
  </si>
  <si>
    <t>Të hyrat vetanake</t>
  </si>
  <si>
    <t>Zyra e Kryetarit</t>
  </si>
  <si>
    <t xml:space="preserve">Zyra e Kuvendit Komunal </t>
  </si>
  <si>
    <t>Administrata dhe personeli</t>
  </si>
  <si>
    <t>1.3.1</t>
  </si>
  <si>
    <t>1.3.6</t>
  </si>
  <si>
    <t>Çështjet gjinore</t>
  </si>
  <si>
    <t xml:space="preserve">Inspektimet </t>
  </si>
  <si>
    <t>Prokurimi</t>
  </si>
  <si>
    <t>Buxhetimi</t>
  </si>
  <si>
    <t>Shërbimet publike, mbrojtja civile, emergjenca</t>
  </si>
  <si>
    <t>1.7.1</t>
  </si>
  <si>
    <t>Infrastruktura Publike</t>
  </si>
  <si>
    <t>1.7.6</t>
  </si>
  <si>
    <t>Zjarrfiksat dhe inspektimet</t>
  </si>
  <si>
    <t>1.7.7</t>
  </si>
  <si>
    <t>Menaxhimi I Katastrofave Natyrore</t>
  </si>
  <si>
    <t>Zyra komunale për komunitete dhe kthim</t>
  </si>
  <si>
    <t>Bujqësia</t>
  </si>
  <si>
    <t>Shërbimet kadastrale</t>
  </si>
  <si>
    <t>Planifikimi urban dhe inspeksioni</t>
  </si>
  <si>
    <t xml:space="preserve">Shëndetësia dhe mirëqenia sociale </t>
  </si>
  <si>
    <t>1.15.1</t>
  </si>
  <si>
    <t xml:space="preserve">Administrata </t>
  </si>
  <si>
    <t>1.15.2</t>
  </si>
  <si>
    <t>SH.K.P.SH</t>
  </si>
  <si>
    <t>1.15.4</t>
  </si>
  <si>
    <t>Shërbmet Sociale</t>
  </si>
  <si>
    <t>Shërbmet Rezidenciale</t>
  </si>
  <si>
    <t>Shërbimet kulturore</t>
  </si>
  <si>
    <t xml:space="preserve">Arsimi dhe shkenca </t>
  </si>
  <si>
    <t>1.18.1</t>
  </si>
  <si>
    <t xml:space="preserve">Admimistrata </t>
  </si>
  <si>
    <t>1.18.2</t>
  </si>
  <si>
    <t>Arsimi Parashkollor dhe qerdhet</t>
  </si>
  <si>
    <t>1.18.3</t>
  </si>
  <si>
    <t>Arsimi Fillor</t>
  </si>
  <si>
    <t>1.18.4</t>
  </si>
  <si>
    <t>Arsimi i mesëm</t>
  </si>
  <si>
    <t>Nr.</t>
  </si>
  <si>
    <t xml:space="preserve">Emri i projektit </t>
  </si>
  <si>
    <t>TOTALI</t>
  </si>
  <si>
    <t>Infrastruktura publike</t>
  </si>
  <si>
    <t>Bujqësia, pylltaria dhe zhvillimi rural</t>
  </si>
  <si>
    <t>Planifikimi urban dhe mjedisi</t>
  </si>
  <si>
    <t>Planifikimi mjedisor dhe inspektimet</t>
  </si>
  <si>
    <t>Shërbimet e shëndetësisë primare</t>
  </si>
  <si>
    <t>Shërbimet rezidenciale</t>
  </si>
  <si>
    <t>Kultura, rinia dhe sportet</t>
  </si>
  <si>
    <t>Arsimi fillor</t>
  </si>
  <si>
    <t>Tatimi në toka</t>
  </si>
  <si>
    <t xml:space="preserve"> Totali i Administratës komunale </t>
  </si>
  <si>
    <t>Shëndetësia dhe mirëqenia sociale</t>
  </si>
  <si>
    <t>Qiraja e pronave publike</t>
  </si>
  <si>
    <t>TOTALI  I TË ARDHURAVE  VETANAKE TË KOMUNËS ( I+II+III )</t>
  </si>
  <si>
    <t xml:space="preserve">   THV - 2024</t>
  </si>
  <si>
    <t>TOTALI                  2022-2024</t>
  </si>
  <si>
    <t>Stafi 2022</t>
  </si>
  <si>
    <t xml:space="preserve">Projektet në bashkëfinancim me donatorë </t>
  </si>
  <si>
    <t xml:space="preserve">   THV - 2025</t>
  </si>
  <si>
    <t>Leje mjedisore</t>
  </si>
  <si>
    <t>Legalizim</t>
  </si>
  <si>
    <t>Shërbimet Sociale</t>
  </si>
  <si>
    <t>Blerja e veturave për administratën komunale</t>
  </si>
  <si>
    <t>Ndarja fizike - objekti i Komunës-Vushtrri</t>
  </si>
  <si>
    <t>Kanalizimi Maxhunaj Vilanc-Ropicë- Samadrexhë -Ceceli - Sllakoc</t>
  </si>
  <si>
    <t>Ndërtimi i kanalizimit në Dumnicë</t>
  </si>
  <si>
    <t>Ndërtimi  i kolektorit  Pasomë - Banjskë-Sllatinë</t>
  </si>
  <si>
    <t>Ndërtimi i kanalizimit në Pestovë</t>
  </si>
  <si>
    <t>Ndërtimi i kanalizimit në Reznik</t>
  </si>
  <si>
    <t>Kanalizimi në Zhilivodë-Bivolak</t>
  </si>
  <si>
    <t>Ndërtimi i kanalizimit në Stanoc të Epërm - Stanoc të Poshtëm</t>
  </si>
  <si>
    <t>Ndërtimi i kanalizimit në Mihaliq</t>
  </si>
  <si>
    <t>Ndërtimi i kanalizimit në Stroc</t>
  </si>
  <si>
    <t>Ndërtimi i kanalizimit në Smrekonicë</t>
  </si>
  <si>
    <t>Ndërtimi i kanalizimit në Bukosh</t>
  </si>
  <si>
    <t>Ndërtimi i shesheve dhe parqeve (mobileria urbane) në Vushtrri</t>
  </si>
  <si>
    <t>Rregullimi i shtratit të lumit "Tërstena", "Podranqa" dhe lumenjve në Studime dhe Smrekonicë</t>
  </si>
  <si>
    <t>Blerja e automjeteve për zjarrfikës</t>
  </si>
  <si>
    <t>Ndërtimi i kanalizimit në Gojbulë</t>
  </si>
  <si>
    <t>Ndërtimi i kanalizimit në Shtitaricë</t>
  </si>
  <si>
    <t>Ndërtimi i kanalizimit në Akrashticë-Balincë</t>
  </si>
  <si>
    <t>Ndërtimi i kanalizimit në rr. "Nimon Ferizi"</t>
  </si>
  <si>
    <t>Ndërtimi i kanalizimit në  Brusnik</t>
  </si>
  <si>
    <t>Ndërtimi i kanalizimit në Beçuk</t>
  </si>
  <si>
    <t>Ndërtimi i kanalizimit në Gllavatin</t>
  </si>
  <si>
    <t>Ndërtimi i kanalizimit në Pantinë -  Oshlan</t>
  </si>
  <si>
    <t>Ndërtimi i kanalizimit në Liqej</t>
  </si>
  <si>
    <t>Ndërtimi i kanalizimit në Duboc</t>
  </si>
  <si>
    <t>Asfaltimi i rr. në Prelluzhë</t>
  </si>
  <si>
    <t>Asfaltimi i rr. në Gojbulë</t>
  </si>
  <si>
    <t>Ferit Idrizi, Kryetar I Komunës</t>
  </si>
  <si>
    <t>_____________________________</t>
  </si>
  <si>
    <t>Abit Abiti, ZKF</t>
  </si>
  <si>
    <t>______________________</t>
  </si>
  <si>
    <t>Asfaltimi i rr. Kollë</t>
  </si>
  <si>
    <t>Ndërtimi i kanalizimit në Kollë</t>
  </si>
  <si>
    <t>Asfaltimi i rrugës Sllakoc-Kurillovë-Vesekovc</t>
  </si>
  <si>
    <t>Rregullimi dhe pastrimi i lumit Lap - Silnica</t>
  </si>
  <si>
    <t xml:space="preserve">   THV - 2026</t>
  </si>
  <si>
    <t>Kodi i Projektit</t>
  </si>
  <si>
    <t>Ndërtimi i shkollës fillore "Mustafa Venhari"</t>
  </si>
  <si>
    <t>Ndërtimi i SHFMU "Bahri Kuqi"</t>
  </si>
  <si>
    <t>Ndërtimi i punëtorisë për automekanik dhe metalpunues në SHMT "Lutfi Musiqi"</t>
  </si>
  <si>
    <t>Ndërtimi i poligonit në SHMT "Lutfi Musiqi"</t>
  </si>
  <si>
    <t>Ndërtimi i klasëve verore në Gjimnazin "Eqrem Çabej"</t>
  </si>
  <si>
    <t xml:space="preserve">Granti </t>
  </si>
  <si>
    <t>THV</t>
  </si>
  <si>
    <t>Ndërtimi i rrugëve lokale në Verrnicë</t>
  </si>
  <si>
    <t>Ndërtimi i rrugëve lokale në Skoqne</t>
  </si>
  <si>
    <t xml:space="preserve"> Zjarrëfikësit dhe inspeksioni</t>
  </si>
  <si>
    <t>Ndërtimi i rrugëve lokale në Gracë, Prelluzhë</t>
  </si>
  <si>
    <t>Ndërtimi i rrugëve lokale në Studime e Ulët, Ceceli, Samadrexhë, Sfaraqak</t>
  </si>
  <si>
    <t>Ndërtimi i rrugëve lokale në Bajnskë, Pasomë, Sllatinë, Begaj, Smrekonicë</t>
  </si>
  <si>
    <t>Ndërtimi i rrugëve lokale në Shtitaricë, Pantinë, Hercegovë, Akrashtice</t>
  </si>
  <si>
    <t>Ndërtimi i rrugëve lokale në Bukosh, Dolak, Novolan</t>
  </si>
  <si>
    <t>Ndërtimi i rrugëve lokale në Druar, Mihaliq, Reznik, Shallcë</t>
  </si>
  <si>
    <t>Ndërtimi i rrugëve lokale në Stroc, Bequk, Gllavotin,  Bivolak, Zhilivodë</t>
  </si>
  <si>
    <t>Ndërtimi i rrugëve lokale në Beqiq, Duboc</t>
  </si>
  <si>
    <t>Ndërtimi i sallës në objektin e Komunës- rregullim</t>
  </si>
  <si>
    <t>Kolektori kryesor Nedakoc-Studime</t>
  </si>
  <si>
    <t>Kolektori kryesor Sfaraçak</t>
  </si>
  <si>
    <t>Ndërtimi i kanalizimit në Pantinë, "Lagja Shaqiri"</t>
  </si>
  <si>
    <t>Ndërtimi i rr. "Beshir Krasniqi", "Jashar Jashari", "Ferat Hasani", "Gostivari", "Arsim Tahir", "Asllan Xhemajli", "Ali Sfarqa", "Mazhiqet", "Zeke Dumnica"</t>
  </si>
  <si>
    <t xml:space="preserve"> Ndërtimi i rr."Agim islami", "Nebih Avdiu", "Sejdi Sahiti", "Demir Halili", "Kërçova", "Selim Ferati", me kubëza betoni </t>
  </si>
  <si>
    <t xml:space="preserve">Ndërtimi i shtigjeve për ecje dhe bicikleta </t>
  </si>
  <si>
    <t xml:space="preserve">Rikonstruimi i bulevardit  "Ademi  Jashari" dhe  lidhja  me  parkun  e qytetit  </t>
  </si>
  <si>
    <t>Rregullimi i hapësirave te liqeni i "Dynekut"</t>
  </si>
  <si>
    <t>Ndërtimi i rrugës  me kubeza betoni "Bajram Gashi", "Nimon Ferizi", "2majit", "Rasim Pasoma", "Fatmir Rashica"</t>
  </si>
  <si>
    <t>Ndërtimi i trotuareve fsh. Sfaraqak "Lidhaj e Lezhes", "Hamdi Gashi" Maxhunaj</t>
  </si>
  <si>
    <t>Ndërtimi i rr."Pandeli Sotiri", "Sheme Nallbani", "Hoxhë Kadri Prishtina" me kubëza guri (kaldërm)</t>
  </si>
  <si>
    <t xml:space="preserve">Ndërtimi i kanalizimeve Maxhunaj  Dolak </t>
  </si>
  <si>
    <t>Ndërtimi i kanalizimeve Gracë-Prelluzhë-Stanoc</t>
  </si>
  <si>
    <t>Ndërtimi i kanalizimit në Galicë</t>
  </si>
  <si>
    <t>Ndërtimi i rr."Bahri Kuçi", "Miftar Shaqiri", "17 Shkurti", "Behxhet Aliu", "Fehmi Tërrnava"  me kubëza betoni dhe infrastrukturë</t>
  </si>
  <si>
    <t>Ndërtimi i trotuareve fshati Doberllukë, Stanoc, Akrashticë, Reznik,  Pestovë, Stroc</t>
  </si>
  <si>
    <t xml:space="preserve">Ndërtimi i stacionit të pompimi, rrjetit primar rezervuareve të ujit në pjesën lindore të Vushtrrisë </t>
  </si>
  <si>
    <t xml:space="preserve">Ndërtimi i  rr. "Bekimi Berisha - Abeja"  </t>
  </si>
  <si>
    <t>Ndërtimi i  rr. "Avni Saraçi"  -Viciana</t>
  </si>
  <si>
    <t xml:space="preserve">Ndërtimi i rr. "Lumni Surdulli" </t>
  </si>
  <si>
    <t>Ndërtimi i rr. "2 Maji" me infrastukturë përcjellëse</t>
  </si>
  <si>
    <t>Ndërtimi i rr. "Ura e Gurit"- Shitaricë</t>
  </si>
  <si>
    <t>Aparat për hekurosje role, dhe pajsije tjera</t>
  </si>
  <si>
    <t>Ndërtimi i tribunave, dhe objekteve përcjellëse në sadiumin "Ferki Aliu"</t>
  </si>
  <si>
    <t>Ferit Idrizi, Kryetar i Komunës</t>
  </si>
  <si>
    <t>Ndërtimi i depove për shkollat në SHFMU Pestova, SHFMU "Rilindja", SHMT "Bahri Haxha", SHFMU Nedakoc, Gjimnazin "Eqrem Çabej", IP "Foleja".</t>
  </si>
  <si>
    <t>Ndërtimi i rrugëve lokale në Dunnicë, Maxhunaj, Stanoc I Eperm, Lummadh, Vilancë, Ropicë, Pestovë</t>
  </si>
  <si>
    <t xml:space="preserve">  Pajisje - server zërimi për sallën e Kuvendit- Vushtrri</t>
  </si>
  <si>
    <t>Ndërtimi i urës në fsh. Lummadh- Vushtrri</t>
  </si>
  <si>
    <t>Ndërtimi dhe rehabilitimii lumit Tërstena-Silnica</t>
  </si>
  <si>
    <t>Rregullimi i urës së "Silnices"- Vushtrri</t>
  </si>
  <si>
    <t xml:space="preserve">Pajisje-pompa thithëse për zjarrfikës </t>
  </si>
  <si>
    <t>Rehabilitimi i rrugëve në Dumnicë, Gracë, Lummadh, Stanoc dhe Maxhunaj</t>
  </si>
  <si>
    <t>Rehabilitimi i rrugëve në Verrnicë-Shallc, Akrashticë, Bukosh, Dolak</t>
  </si>
  <si>
    <t>Rehabilitimi i rrugëve në Smrekonicë, Doberllukë, Sllatinë, Pasome</t>
  </si>
  <si>
    <t>Rehabilitimi i rrugëve në "Dëshmorët e Kombit", "Arsim Tahiri", "Ismail Qemajli", "Ukshin Kovaqica" në Vushtrri</t>
  </si>
  <si>
    <t>Rehabilitimi i rrugëve në Bivolak, Zhilivodë, Stroc</t>
  </si>
  <si>
    <t>Ndërtimi i "Sheshit të lirisë" - Vushtrri</t>
  </si>
  <si>
    <t>Ndërtimi I  shetitores të palestra dhe fushat sportive</t>
  </si>
  <si>
    <t>Drunj dekorativ në Vushtrri</t>
  </si>
  <si>
    <t>Ndërtimi i sportelit në QMF-Pantinë dhe QKMF objetin e ri</t>
  </si>
  <si>
    <t>Kallda- qiler në objektin e QMF-1, -Vushtrri</t>
  </si>
  <si>
    <t>Blerja e kombit për  hemodializë SHKPSH - Vushtrri</t>
  </si>
  <si>
    <t>Rehabilitimi i objekteve shëndetësore dhe rrethojave, QKMF, QMF dhe AMF- Vushtrri</t>
  </si>
  <si>
    <t>Pajisje mjeksore -laboratorike për SHKPSH</t>
  </si>
  <si>
    <t>Blerja dhe furnizimi me inventar SHKPSH</t>
  </si>
  <si>
    <t>Automjet tereni për SHKPSH</t>
  </si>
  <si>
    <t>Klima për objekte shëndetësore për QKMF Vushtrri</t>
  </si>
  <si>
    <t>Teknologji informative për QKMF Vushtrri</t>
  </si>
  <si>
    <t xml:space="preserve"> Inventor për laborator  për QKMF Vushtrri</t>
  </si>
  <si>
    <t>Rehabilitimi i objektit të QR - Vushtrri</t>
  </si>
  <si>
    <t>Rehabilitimi i objektit të QPS- Vushtrri</t>
  </si>
  <si>
    <t>Rehabilitimi i memorialeve në Gllavotin, Reznik, Beçiq, Duboc, Galicë, Pantinë, Studime, Zhilivodë, Pasomë</t>
  </si>
  <si>
    <t xml:space="preserve">Restaruimi dhe konservimi i objektit ''Arkivi i vjetër'' – ish fabrika e vajit </t>
  </si>
  <si>
    <t>Ndërtimi/rehabilitimi i fushave sportive Maxhunaj, Lummadh, Stanoc, Reznik, Pestovë, Doberllukë, Pantinë Shtitaricë, Novolan, Druar, Samadrexhë, Beçiq, Bruznik</t>
  </si>
  <si>
    <t>Rehabilitimi i platosë në Kalanë e qytetit</t>
  </si>
  <si>
    <t>Rehabilitimi i çerdhes "Foleja"</t>
  </si>
  <si>
    <t>Rehabilitimii i oborrit SHMU II</t>
  </si>
  <si>
    <t>Rehabilitimii i dhomave të parafillorëve</t>
  </si>
  <si>
    <t>Rehabilitimi i arkivës në SHF "Ali Kelmendi"</t>
  </si>
  <si>
    <t>Rehabilitimi i SHFMU "Enver Hadri" faza II</t>
  </si>
  <si>
    <t>Rehabilitimi i SHFMU "Mustafë Shyti"</t>
  </si>
  <si>
    <t xml:space="preserve">Rehabilitimii i SHFMU "Liria" </t>
  </si>
  <si>
    <t>Rehabilitimi I shf. "Migjeni" Stanoc</t>
  </si>
  <si>
    <t>Rehabilitimi i platos së lapidarit "Lutfi Musiqi"</t>
  </si>
  <si>
    <t>Rehabilitimi i tualeteve në SHMP "Bahri Haxha"</t>
  </si>
  <si>
    <t>Rehabilitimi i fushës sportive në SHMP "Bahri Haxha"</t>
  </si>
  <si>
    <t>Tabela 4.1  Plani i ndarjeve buxhetore të shpenzimeve totale të komunës për vitin 2024-2026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</si>
</sst>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  <numFmt numFmtId="167" formatCode="_(* #,##0.000_);_(* \(#,##0.000\);_(* &quot;-&quot;???_);_(@_)"/>
  </numFmts>
  <fonts count="33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6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color rgb="FFFF0000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7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1" fillId="0" borderId="0"/>
    <xf numFmtId="0" fontId="25" fillId="0" borderId="0"/>
  </cellStyleXfs>
  <cellXfs count="263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1" applyFont="1"/>
    <xf numFmtId="0" fontId="4" fillId="0" borderId="15" xfId="0" applyFont="1" applyBorder="1" applyAlignment="1">
      <alignment horizontal="center"/>
    </xf>
    <xf numFmtId="0" fontId="5" fillId="6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165" fontId="5" fillId="6" borderId="8" xfId="2" applyNumberFormat="1" applyFont="1" applyFill="1" applyBorder="1" applyAlignment="1">
      <alignment horizontal="center" vertical="center" wrapText="1"/>
    </xf>
    <xf numFmtId="164" fontId="5" fillId="6" borderId="8" xfId="2" applyFont="1" applyFill="1" applyBorder="1" applyAlignment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/>
      <protection locked="0"/>
    </xf>
    <xf numFmtId="164" fontId="8" fillId="6" borderId="17" xfId="2" applyFont="1" applyFill="1" applyBorder="1" applyAlignment="1">
      <alignment horizontal="center" vertical="center" wrapText="1"/>
    </xf>
    <xf numFmtId="164" fontId="8" fillId="6" borderId="8" xfId="2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left"/>
    </xf>
    <xf numFmtId="0" fontId="10" fillId="5" borderId="8" xfId="0" applyFont="1" applyFill="1" applyBorder="1" applyAlignment="1" applyProtection="1">
      <protection locked="0"/>
    </xf>
    <xf numFmtId="165" fontId="11" fillId="5" borderId="8" xfId="2" applyNumberFormat="1" applyFont="1" applyFill="1" applyBorder="1"/>
    <xf numFmtId="164" fontId="11" fillId="5" borderId="8" xfId="2" applyFont="1" applyFill="1" applyBorder="1"/>
    <xf numFmtId="0" fontId="7" fillId="7" borderId="8" xfId="0" applyFont="1" applyFill="1" applyBorder="1" applyAlignment="1">
      <alignment horizontal="left"/>
    </xf>
    <xf numFmtId="0" fontId="5" fillId="7" borderId="8" xfId="0" applyFont="1" applyFill="1" applyBorder="1" applyAlignment="1">
      <alignment horizontal="left"/>
    </xf>
    <xf numFmtId="0" fontId="7" fillId="7" borderId="8" xfId="0" applyFont="1" applyFill="1" applyBorder="1"/>
    <xf numFmtId="0" fontId="12" fillId="7" borderId="8" xfId="0" applyFont="1" applyFill="1" applyBorder="1" applyAlignment="1" applyProtection="1">
      <alignment horizontal="left" indent="1"/>
      <protection locked="0"/>
    </xf>
    <xf numFmtId="165" fontId="7" fillId="7" borderId="8" xfId="2" applyNumberFormat="1" applyFont="1" applyFill="1" applyBorder="1"/>
    <xf numFmtId="164" fontId="5" fillId="7" borderId="8" xfId="2" applyFont="1" applyFill="1" applyBorder="1"/>
    <xf numFmtId="0" fontId="7" fillId="8" borderId="8" xfId="0" applyFont="1" applyFill="1" applyBorder="1" applyAlignment="1">
      <alignment horizontal="left"/>
    </xf>
    <xf numFmtId="0" fontId="5" fillId="8" borderId="8" xfId="0" applyFont="1" applyFill="1" applyBorder="1" applyAlignment="1">
      <alignment horizontal="left"/>
    </xf>
    <xf numFmtId="0" fontId="7" fillId="8" borderId="8" xfId="0" applyFont="1" applyFill="1" applyBorder="1"/>
    <xf numFmtId="0" fontId="12" fillId="8" borderId="8" xfId="0" applyFont="1" applyFill="1" applyBorder="1" applyAlignment="1" applyProtection="1">
      <alignment horizontal="left" indent="1"/>
      <protection locked="0"/>
    </xf>
    <xf numFmtId="165" fontId="7" fillId="8" borderId="8" xfId="2" applyNumberFormat="1" applyFont="1" applyFill="1" applyBorder="1"/>
    <xf numFmtId="164" fontId="5" fillId="8" borderId="8" xfId="2" applyFont="1" applyFill="1" applyBorder="1"/>
    <xf numFmtId="0" fontId="7" fillId="5" borderId="8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right"/>
    </xf>
    <xf numFmtId="165" fontId="5" fillId="5" borderId="8" xfId="2" applyNumberFormat="1" applyFont="1" applyFill="1" applyBorder="1"/>
    <xf numFmtId="164" fontId="5" fillId="5" borderId="8" xfId="2" applyFont="1" applyFill="1" applyBorder="1"/>
    <xf numFmtId="164" fontId="7" fillId="7" borderId="8" xfId="2" applyFont="1" applyFill="1" applyBorder="1"/>
    <xf numFmtId="0" fontId="7" fillId="9" borderId="8" xfId="0" applyFont="1" applyFill="1" applyBorder="1" applyAlignment="1">
      <alignment horizontal="left"/>
    </xf>
    <xf numFmtId="0" fontId="5" fillId="9" borderId="8" xfId="0" applyFont="1" applyFill="1" applyBorder="1" applyAlignment="1">
      <alignment horizontal="left"/>
    </xf>
    <xf numFmtId="0" fontId="7" fillId="9" borderId="8" xfId="0" applyFont="1" applyFill="1" applyBorder="1"/>
    <xf numFmtId="0" fontId="12" fillId="9" borderId="8" xfId="0" applyFont="1" applyFill="1" applyBorder="1" applyAlignment="1" applyProtection="1">
      <alignment horizontal="left" indent="1"/>
      <protection locked="0"/>
    </xf>
    <xf numFmtId="165" fontId="7" fillId="9" borderId="8" xfId="2" applyNumberFormat="1" applyFont="1" applyFill="1" applyBorder="1"/>
    <xf numFmtId="164" fontId="7" fillId="9" borderId="8" xfId="2" applyFont="1" applyFill="1" applyBorder="1"/>
    <xf numFmtId="164" fontId="5" fillId="9" borderId="8" xfId="2" applyFont="1" applyFill="1" applyBorder="1"/>
    <xf numFmtId="0" fontId="5" fillId="7" borderId="8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left"/>
    </xf>
    <xf numFmtId="0" fontId="7" fillId="10" borderId="8" xfId="0" applyFont="1" applyFill="1" applyBorder="1" applyAlignment="1">
      <alignment horizontal="left"/>
    </xf>
    <xf numFmtId="0" fontId="5" fillId="10" borderId="8" xfId="0" applyFont="1" applyFill="1" applyBorder="1" applyAlignment="1">
      <alignment horizontal="right"/>
    </xf>
    <xf numFmtId="165" fontId="5" fillId="10" borderId="8" xfId="2" applyNumberFormat="1" applyFont="1" applyFill="1" applyBorder="1"/>
    <xf numFmtId="164" fontId="5" fillId="10" borderId="8" xfId="2" applyFont="1" applyFill="1" applyBorder="1"/>
    <xf numFmtId="0" fontId="7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7" fillId="0" borderId="8" xfId="0" applyFont="1" applyBorder="1"/>
    <xf numFmtId="0" fontId="12" fillId="0" borderId="8" xfId="0" applyFont="1" applyFill="1" applyBorder="1" applyAlignment="1" applyProtection="1">
      <alignment horizontal="left" indent="1"/>
      <protection locked="0"/>
    </xf>
    <xf numFmtId="165" fontId="7" fillId="0" borderId="8" xfId="2" applyNumberFormat="1" applyFont="1" applyBorder="1"/>
    <xf numFmtId="164" fontId="7" fillId="0" borderId="8" xfId="2" applyFont="1" applyBorder="1"/>
    <xf numFmtId="164" fontId="14" fillId="7" borderId="8" xfId="2" applyFont="1" applyFill="1" applyBorder="1"/>
    <xf numFmtId="164" fontId="7" fillId="10" borderId="8" xfId="2" applyFont="1" applyFill="1" applyBorder="1"/>
    <xf numFmtId="164" fontId="18" fillId="9" borderId="8" xfId="2" applyNumberFormat="1" applyFont="1" applyFill="1" applyBorder="1" applyProtection="1"/>
    <xf numFmtId="164" fontId="18" fillId="8" borderId="8" xfId="2" applyNumberFormat="1" applyFont="1" applyFill="1" applyBorder="1" applyProtection="1"/>
    <xf numFmtId="164" fontId="17" fillId="12" borderId="8" xfId="0" applyNumberFormat="1" applyFont="1" applyFill="1" applyBorder="1" applyAlignment="1">
      <alignment horizontal="left" vertical="center" wrapText="1"/>
    </xf>
    <xf numFmtId="164" fontId="18" fillId="9" borderId="8" xfId="2" applyFont="1" applyFill="1" applyBorder="1"/>
    <xf numFmtId="164" fontId="18" fillId="8" borderId="8" xfId="2" applyFont="1" applyFill="1" applyBorder="1"/>
    <xf numFmtId="0" fontId="19" fillId="8" borderId="0" xfId="0" applyFont="1" applyFill="1"/>
    <xf numFmtId="164" fontId="18" fillId="9" borderId="7" xfId="2" applyNumberFormat="1" applyFont="1" applyFill="1" applyBorder="1" applyProtection="1"/>
    <xf numFmtId="164" fontId="18" fillId="8" borderId="8" xfId="2" applyFont="1" applyFill="1" applyBorder="1" applyProtection="1"/>
    <xf numFmtId="164" fontId="17" fillId="12" borderId="8" xfId="0" applyNumberFormat="1" applyFont="1" applyFill="1" applyBorder="1" applyAlignment="1">
      <alignment vertical="center" wrapText="1"/>
    </xf>
    <xf numFmtId="0" fontId="19" fillId="0" borderId="0" xfId="0" applyFont="1"/>
    <xf numFmtId="0" fontId="20" fillId="0" borderId="0" xfId="0" applyFont="1"/>
    <xf numFmtId="164" fontId="7" fillId="8" borderId="8" xfId="2" applyFont="1" applyFill="1" applyBorder="1"/>
    <xf numFmtId="166" fontId="7" fillId="8" borderId="8" xfId="2" applyNumberFormat="1" applyFont="1" applyFill="1" applyBorder="1"/>
    <xf numFmtId="0" fontId="7" fillId="14" borderId="8" xfId="0" applyFont="1" applyFill="1" applyBorder="1" applyAlignment="1">
      <alignment horizontal="left"/>
    </xf>
    <xf numFmtId="0" fontId="5" fillId="14" borderId="8" xfId="0" applyFont="1" applyFill="1" applyBorder="1" applyAlignment="1">
      <alignment horizontal="left"/>
    </xf>
    <xf numFmtId="0" fontId="7" fillId="14" borderId="8" xfId="0" applyFont="1" applyFill="1" applyBorder="1"/>
    <xf numFmtId="0" fontId="12" fillId="14" borderId="8" xfId="0" applyFont="1" applyFill="1" applyBorder="1" applyAlignment="1" applyProtection="1">
      <alignment horizontal="left" indent="1"/>
      <protection locked="0"/>
    </xf>
    <xf numFmtId="165" fontId="7" fillId="14" borderId="8" xfId="2" applyNumberFormat="1" applyFont="1" applyFill="1" applyBorder="1"/>
    <xf numFmtId="164" fontId="7" fillId="14" borderId="8" xfId="2" applyFont="1" applyFill="1" applyBorder="1"/>
    <xf numFmtId="164" fontId="14" fillId="14" borderId="8" xfId="2" applyFont="1" applyFill="1" applyBorder="1"/>
    <xf numFmtId="0" fontId="7" fillId="15" borderId="8" xfId="0" applyFont="1" applyFill="1" applyBorder="1" applyAlignment="1">
      <alignment horizontal="left"/>
    </xf>
    <xf numFmtId="0" fontId="5" fillId="15" borderId="8" xfId="0" applyFont="1" applyFill="1" applyBorder="1" applyAlignment="1">
      <alignment horizontal="left"/>
    </xf>
    <xf numFmtId="0" fontId="7" fillId="15" borderId="8" xfId="0" applyFont="1" applyFill="1" applyBorder="1"/>
    <xf numFmtId="0" fontId="12" fillId="15" borderId="8" xfId="0" applyFont="1" applyFill="1" applyBorder="1" applyAlignment="1" applyProtection="1">
      <alignment horizontal="left" indent="1"/>
      <protection locked="0"/>
    </xf>
    <xf numFmtId="165" fontId="7" fillId="15" borderId="8" xfId="2" applyNumberFormat="1" applyFont="1" applyFill="1" applyBorder="1"/>
    <xf numFmtId="164" fontId="7" fillId="15" borderId="8" xfId="2" applyFont="1" applyFill="1" applyBorder="1"/>
    <xf numFmtId="0" fontId="14" fillId="10" borderId="8" xfId="0" applyFont="1" applyFill="1" applyBorder="1" applyAlignment="1">
      <alignment horizontal="left"/>
    </xf>
    <xf numFmtId="0" fontId="13" fillId="10" borderId="8" xfId="0" applyFont="1" applyFill="1" applyBorder="1" applyAlignment="1">
      <alignment horizontal="right"/>
    </xf>
    <xf numFmtId="164" fontId="13" fillId="10" borderId="8" xfId="2" applyFont="1" applyFill="1" applyBorder="1"/>
    <xf numFmtId="0" fontId="14" fillId="14" borderId="8" xfId="0" applyFont="1" applyFill="1" applyBorder="1" applyAlignment="1">
      <alignment horizontal="left"/>
    </xf>
    <xf numFmtId="0" fontId="13" fillId="14" borderId="8" xfId="0" applyFont="1" applyFill="1" applyBorder="1" applyAlignment="1">
      <alignment horizontal="left"/>
    </xf>
    <xf numFmtId="0" fontId="14" fillId="14" borderId="8" xfId="0" applyFont="1" applyFill="1" applyBorder="1"/>
    <xf numFmtId="0" fontId="22" fillId="14" borderId="8" xfId="0" applyFont="1" applyFill="1" applyBorder="1" applyAlignment="1" applyProtection="1">
      <alignment horizontal="left" indent="1"/>
      <protection locked="0"/>
    </xf>
    <xf numFmtId="165" fontId="14" fillId="14" borderId="8" xfId="2" applyNumberFormat="1" applyFont="1" applyFill="1" applyBorder="1"/>
    <xf numFmtId="0" fontId="14" fillId="8" borderId="8" xfId="0" applyFont="1" applyFill="1" applyBorder="1" applyAlignment="1">
      <alignment horizontal="left"/>
    </xf>
    <xf numFmtId="0" fontId="13" fillId="8" borderId="8" xfId="0" applyFont="1" applyFill="1" applyBorder="1" applyAlignment="1">
      <alignment horizontal="left"/>
    </xf>
    <xf numFmtId="0" fontId="14" fillId="8" borderId="8" xfId="0" applyFont="1" applyFill="1" applyBorder="1"/>
    <xf numFmtId="0" fontId="22" fillId="8" borderId="8" xfId="0" applyFont="1" applyFill="1" applyBorder="1" applyAlignment="1" applyProtection="1">
      <alignment horizontal="left" indent="1"/>
      <protection locked="0"/>
    </xf>
    <xf numFmtId="165" fontId="14" fillId="8" borderId="8" xfId="2" applyNumberFormat="1" applyFont="1" applyFill="1" applyBorder="1"/>
    <xf numFmtId="164" fontId="14" fillId="8" borderId="8" xfId="2" applyFont="1" applyFill="1" applyBorder="1"/>
    <xf numFmtId="164" fontId="14" fillId="9" borderId="8" xfId="2" applyFont="1" applyFill="1" applyBorder="1"/>
    <xf numFmtId="165" fontId="4" fillId="0" borderId="15" xfId="1" applyNumberFormat="1" applyFont="1" applyBorder="1" applyAlignment="1">
      <alignment horizontal="center"/>
    </xf>
    <xf numFmtId="164" fontId="18" fillId="8" borderId="7" xfId="2" applyFont="1" applyFill="1" applyBorder="1"/>
    <xf numFmtId="164" fontId="18" fillId="8" borderId="7" xfId="2" applyNumberFormat="1" applyFont="1" applyFill="1" applyBorder="1" applyProtection="1"/>
    <xf numFmtId="164" fontId="17" fillId="8" borderId="8" xfId="0" applyNumberFormat="1" applyFont="1" applyFill="1" applyBorder="1" applyAlignment="1">
      <alignment horizontal="left" vertical="center" wrapText="1"/>
    </xf>
    <xf numFmtId="164" fontId="17" fillId="8" borderId="8" xfId="2" applyFont="1" applyFill="1" applyBorder="1" applyProtection="1"/>
    <xf numFmtId="0" fontId="1" fillId="2" borderId="6" xfId="0" applyFont="1" applyFill="1" applyBorder="1" applyAlignment="1">
      <alignment vertical="center"/>
    </xf>
    <xf numFmtId="4" fontId="2" fillId="3" borderId="22" xfId="0" applyNumberFormat="1" applyFont="1" applyFill="1" applyBorder="1" applyAlignment="1">
      <alignment horizontal="right" vertical="center"/>
    </xf>
    <xf numFmtId="4" fontId="1" fillId="4" borderId="20" xfId="0" applyNumberFormat="1" applyFont="1" applyFill="1" applyBorder="1" applyAlignment="1">
      <alignment horizontal="right" vertical="center"/>
    </xf>
    <xf numFmtId="4" fontId="1" fillId="4" borderId="4" xfId="0" applyNumberFormat="1" applyFont="1" applyFill="1" applyBorder="1" applyAlignment="1">
      <alignment horizontal="right" vertical="center"/>
    </xf>
    <xf numFmtId="4" fontId="1" fillId="4" borderId="22" xfId="0" applyNumberFormat="1" applyFont="1" applyFill="1" applyBorder="1" applyAlignment="1">
      <alignment horizontal="right" vertical="center"/>
    </xf>
    <xf numFmtId="0" fontId="1" fillId="4" borderId="20" xfId="0" applyFont="1" applyFill="1" applyBorder="1" applyAlignment="1">
      <alignment horizontal="right" vertical="center"/>
    </xf>
    <xf numFmtId="4" fontId="2" fillId="2" borderId="22" xfId="0" applyNumberFormat="1" applyFont="1" applyFill="1" applyBorder="1" applyAlignment="1">
      <alignment horizontal="right" vertical="center"/>
    </xf>
    <xf numFmtId="4" fontId="2" fillId="5" borderId="22" xfId="0" applyNumberFormat="1" applyFont="1" applyFill="1" applyBorder="1" applyAlignment="1">
      <alignment horizontal="right" vertical="center"/>
    </xf>
    <xf numFmtId="0" fontId="1" fillId="4" borderId="22" xfId="0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4" fontId="1" fillId="5" borderId="20" xfId="0" applyNumberFormat="1" applyFont="1" applyFill="1" applyBorder="1" applyAlignment="1">
      <alignment horizontal="right" vertical="center"/>
    </xf>
    <xf numFmtId="0" fontId="1" fillId="2" borderId="22" xfId="0" applyFont="1" applyFill="1" applyBorder="1" applyAlignment="1">
      <alignment vertical="center"/>
    </xf>
    <xf numFmtId="4" fontId="1" fillId="2" borderId="20" xfId="0" applyNumberFormat="1" applyFont="1" applyFill="1" applyBorder="1" applyAlignment="1">
      <alignment horizontal="right" vertical="center"/>
    </xf>
    <xf numFmtId="164" fontId="18" fillId="8" borderId="7" xfId="2" applyFont="1" applyFill="1" applyBorder="1" applyProtection="1"/>
    <xf numFmtId="165" fontId="13" fillId="10" borderId="8" xfId="2" applyNumberFormat="1" applyFont="1" applyFill="1" applyBorder="1"/>
    <xf numFmtId="4" fontId="0" fillId="0" borderId="0" xfId="0" applyNumberFormat="1"/>
    <xf numFmtId="164" fontId="1" fillId="4" borderId="22" xfId="1" applyFont="1" applyFill="1" applyBorder="1" applyAlignment="1">
      <alignment horizontal="right" vertical="center"/>
    </xf>
    <xf numFmtId="164" fontId="20" fillId="0" borderId="0" xfId="0" applyNumberFormat="1" applyFont="1"/>
    <xf numFmtId="164" fontId="20" fillId="0" borderId="0" xfId="1" applyFont="1"/>
    <xf numFmtId="165" fontId="4" fillId="0" borderId="15" xfId="0" applyNumberFormat="1" applyFont="1" applyBorder="1" applyAlignment="1">
      <alignment horizontal="center"/>
    </xf>
    <xf numFmtId="0" fontId="18" fillId="8" borderId="18" xfId="0" applyFont="1" applyFill="1" applyBorder="1" applyAlignment="1" applyProtection="1">
      <alignment horizontal="left"/>
    </xf>
    <xf numFmtId="164" fontId="18" fillId="8" borderId="8" xfId="2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center"/>
    </xf>
    <xf numFmtId="4" fontId="2" fillId="3" borderId="6" xfId="0" applyNumberFormat="1" applyFont="1" applyFill="1" applyBorder="1" applyAlignment="1">
      <alignment horizontal="right" vertical="center"/>
    </xf>
    <xf numFmtId="4" fontId="2" fillId="3" borderId="2" xfId="0" applyNumberFormat="1" applyFont="1" applyFill="1" applyBorder="1" applyAlignment="1">
      <alignment horizontal="right" vertical="center"/>
    </xf>
    <xf numFmtId="4" fontId="2" fillId="3" borderId="5" xfId="0" applyNumberFormat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horizontal="right" vertical="center"/>
    </xf>
    <xf numFmtId="4" fontId="2" fillId="5" borderId="5" xfId="0" applyNumberFormat="1" applyFont="1" applyFill="1" applyBorder="1" applyAlignment="1">
      <alignment horizontal="right" vertical="center"/>
    </xf>
    <xf numFmtId="4" fontId="1" fillId="5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164" fontId="18" fillId="9" borderId="8" xfId="2" applyFont="1" applyFill="1" applyBorder="1" applyAlignment="1">
      <alignment vertical="center"/>
    </xf>
    <xf numFmtId="164" fontId="18" fillId="8" borderId="8" xfId="2" applyFont="1" applyFill="1" applyBorder="1" applyAlignment="1" applyProtection="1">
      <alignment vertical="center"/>
    </xf>
    <xf numFmtId="164" fontId="18" fillId="8" borderId="7" xfId="2" applyFont="1" applyFill="1" applyBorder="1" applyAlignment="1" applyProtection="1">
      <alignment vertical="center"/>
    </xf>
    <xf numFmtId="0" fontId="16" fillId="8" borderId="0" xfId="0" applyFont="1" applyFill="1" applyBorder="1" applyAlignment="1" applyProtection="1">
      <alignment horizontal="left"/>
    </xf>
    <xf numFmtId="0" fontId="7" fillId="9" borderId="0" xfId="0" applyFont="1" applyFill="1" applyBorder="1" applyAlignment="1">
      <alignment horizontal="left"/>
    </xf>
    <xf numFmtId="0" fontId="5" fillId="9" borderId="0" xfId="0" applyFont="1" applyFill="1" applyBorder="1" applyAlignment="1">
      <alignment horizontal="left"/>
    </xf>
    <xf numFmtId="0" fontId="7" fillId="9" borderId="0" xfId="0" applyFont="1" applyFill="1" applyBorder="1"/>
    <xf numFmtId="0" fontId="12" fillId="8" borderId="0" xfId="0" applyFont="1" applyFill="1" applyBorder="1" applyAlignment="1" applyProtection="1">
      <alignment horizontal="left" indent="1"/>
      <protection locked="0"/>
    </xf>
    <xf numFmtId="165" fontId="7" fillId="8" borderId="0" xfId="2" applyNumberFormat="1" applyFont="1" applyFill="1" applyBorder="1"/>
    <xf numFmtId="166" fontId="7" fillId="8" borderId="0" xfId="2" applyNumberFormat="1" applyFont="1" applyFill="1" applyBorder="1"/>
    <xf numFmtId="164" fontId="7" fillId="8" borderId="0" xfId="2" applyFont="1" applyFill="1" applyBorder="1"/>
    <xf numFmtId="4" fontId="29" fillId="4" borderId="22" xfId="0" applyNumberFormat="1" applyFont="1" applyFill="1" applyBorder="1" applyAlignment="1">
      <alignment horizontal="right" vertical="center"/>
    </xf>
    <xf numFmtId="4" fontId="29" fillId="4" borderId="20" xfId="0" applyNumberFormat="1" applyFont="1" applyFill="1" applyBorder="1" applyAlignment="1">
      <alignment horizontal="right" vertical="center"/>
    </xf>
    <xf numFmtId="4" fontId="29" fillId="4" borderId="4" xfId="0" applyNumberFormat="1" applyFont="1" applyFill="1" applyBorder="1" applyAlignment="1">
      <alignment horizontal="right" vertical="center"/>
    </xf>
    <xf numFmtId="164" fontId="21" fillId="0" borderId="8" xfId="1" applyFont="1" applyBorder="1"/>
    <xf numFmtId="164" fontId="11" fillId="16" borderId="8" xfId="2" applyFont="1" applyFill="1" applyBorder="1"/>
    <xf numFmtId="164" fontId="5" fillId="16" borderId="8" xfId="2" applyFont="1" applyFill="1" applyBorder="1"/>
    <xf numFmtId="164" fontId="18" fillId="0" borderId="8" xfId="2" applyFont="1" applyFill="1" applyBorder="1"/>
    <xf numFmtId="164" fontId="18" fillId="0" borderId="8" xfId="2" applyFont="1" applyFill="1" applyBorder="1" applyProtection="1"/>
    <xf numFmtId="164" fontId="18" fillId="0" borderId="8" xfId="2" applyFont="1" applyFill="1" applyBorder="1" applyAlignment="1" applyProtection="1">
      <alignment vertical="center"/>
    </xf>
    <xf numFmtId="0" fontId="26" fillId="11" borderId="16" xfId="0" applyFont="1" applyFill="1" applyBorder="1" applyAlignment="1" applyProtection="1">
      <alignment horizontal="left"/>
    </xf>
    <xf numFmtId="164" fontId="17" fillId="11" borderId="8" xfId="2" applyFont="1" applyFill="1" applyBorder="1" applyProtection="1"/>
    <xf numFmtId="0" fontId="18" fillId="12" borderId="18" xfId="0" applyFont="1" applyFill="1" applyBorder="1" applyAlignment="1" applyProtection="1">
      <alignment horizontal="left"/>
    </xf>
    <xf numFmtId="164" fontId="17" fillId="12" borderId="8" xfId="2" applyFont="1" applyFill="1" applyBorder="1" applyProtection="1"/>
    <xf numFmtId="0" fontId="18" fillId="13" borderId="18" xfId="0" applyFont="1" applyFill="1" applyBorder="1" applyAlignment="1" applyProtection="1">
      <alignment horizontal="left"/>
    </xf>
    <xf numFmtId="164" fontId="17" fillId="13" borderId="8" xfId="0" applyNumberFormat="1" applyFont="1" applyFill="1" applyBorder="1" applyAlignment="1" applyProtection="1">
      <protection locked="0"/>
    </xf>
    <xf numFmtId="164" fontId="17" fillId="13" borderId="8" xfId="2" applyFont="1" applyFill="1" applyBorder="1" applyProtection="1"/>
    <xf numFmtId="0" fontId="18" fillId="13" borderId="19" xfId="0" applyFont="1" applyFill="1" applyBorder="1" applyAlignment="1" applyProtection="1">
      <alignment horizontal="left"/>
    </xf>
    <xf numFmtId="0" fontId="18" fillId="9" borderId="18" xfId="0" applyFont="1" applyFill="1" applyBorder="1" applyAlignment="1" applyProtection="1">
      <alignment horizontal="left"/>
    </xf>
    <xf numFmtId="164" fontId="17" fillId="12" borderId="7" xfId="2" applyFont="1" applyFill="1" applyBorder="1" applyProtection="1"/>
    <xf numFmtId="0" fontId="18" fillId="8" borderId="0" xfId="0" applyFont="1" applyFill="1" applyBorder="1" applyAlignment="1" applyProtection="1">
      <alignment horizontal="left"/>
    </xf>
    <xf numFmtId="164" fontId="19" fillId="0" borderId="0" xfId="0" applyNumberFormat="1" applyFont="1"/>
    <xf numFmtId="0" fontId="30" fillId="0" borderId="0" xfId="0" applyFont="1"/>
    <xf numFmtId="164" fontId="18" fillId="0" borderId="7" xfId="2" applyFont="1" applyFill="1" applyBorder="1" applyAlignment="1" applyProtection="1">
      <alignment vertical="center"/>
    </xf>
    <xf numFmtId="164" fontId="17" fillId="0" borderId="8" xfId="0" applyNumberFormat="1" applyFont="1" applyFill="1" applyBorder="1" applyAlignment="1">
      <alignment horizontal="left" vertical="center" wrapText="1"/>
    </xf>
    <xf numFmtId="164" fontId="18" fillId="0" borderId="7" xfId="2" applyFont="1" applyFill="1" applyBorder="1" applyProtection="1"/>
    <xf numFmtId="164" fontId="18" fillId="0" borderId="7" xfId="2" applyFont="1" applyFill="1" applyBorder="1"/>
    <xf numFmtId="167" fontId="0" fillId="0" borderId="0" xfId="0" applyNumberFormat="1"/>
    <xf numFmtId="164" fontId="4" fillId="0" borderId="0" xfId="1" applyFont="1" applyFill="1" applyBorder="1" applyAlignment="1">
      <alignment horizontal="center"/>
    </xf>
    <xf numFmtId="0" fontId="27" fillId="0" borderId="16" xfId="0" applyFont="1" applyFill="1" applyBorder="1" applyAlignment="1" applyProtection="1">
      <alignment horizontal="left"/>
    </xf>
    <xf numFmtId="0" fontId="26" fillId="12" borderId="18" xfId="0" applyFont="1" applyFill="1" applyBorder="1" applyAlignment="1">
      <alignment horizontal="left" vertical="center" wrapText="1"/>
    </xf>
    <xf numFmtId="0" fontId="26" fillId="13" borderId="18" xfId="0" applyFont="1" applyFill="1" applyBorder="1" applyAlignment="1">
      <alignment horizontal="center"/>
    </xf>
    <xf numFmtId="0" fontId="27" fillId="9" borderId="16" xfId="0" applyFont="1" applyFill="1" applyBorder="1" applyAlignment="1" applyProtection="1">
      <alignment horizontal="left"/>
    </xf>
    <xf numFmtId="0" fontId="27" fillId="8" borderId="16" xfId="0" applyFont="1" applyFill="1" applyBorder="1" applyAlignment="1" applyProtection="1">
      <alignment horizontal="left" wrapText="1"/>
    </xf>
    <xf numFmtId="0" fontId="27" fillId="0" borderId="16" xfId="0" applyFont="1" applyFill="1" applyBorder="1" applyAlignment="1" applyProtection="1">
      <alignment horizontal="left" wrapText="1"/>
    </xf>
    <xf numFmtId="0" fontId="27" fillId="8" borderId="16" xfId="0" applyFont="1" applyFill="1" applyBorder="1" applyAlignment="1" applyProtection="1">
      <alignment horizontal="left"/>
    </xf>
    <xf numFmtId="0" fontId="27" fillId="9" borderId="16" xfId="0" applyFont="1" applyFill="1" applyBorder="1" applyAlignment="1" applyProtection="1">
      <alignment horizontal="left" wrapText="1"/>
    </xf>
    <xf numFmtId="0" fontId="26" fillId="13" borderId="19" xfId="0" applyFont="1" applyFill="1" applyBorder="1" applyAlignment="1">
      <alignment horizontal="center"/>
    </xf>
    <xf numFmtId="0" fontId="27" fillId="8" borderId="18" xfId="0" applyFont="1" applyFill="1" applyBorder="1" applyAlignment="1" applyProtection="1">
      <alignment horizontal="left"/>
    </xf>
    <xf numFmtId="0" fontId="27" fillId="0" borderId="8" xfId="0" applyFont="1" applyFill="1" applyBorder="1" applyAlignment="1" applyProtection="1">
      <alignment horizontal="left" wrapText="1"/>
    </xf>
    <xf numFmtId="0" fontId="26" fillId="12" borderId="8" xfId="0" applyFont="1" applyFill="1" applyBorder="1" applyAlignment="1">
      <alignment horizontal="left" vertical="center" wrapText="1"/>
    </xf>
    <xf numFmtId="0" fontId="27" fillId="8" borderId="8" xfId="0" applyFont="1" applyFill="1" applyBorder="1" applyAlignment="1" applyProtection="1">
      <alignment horizontal="left" wrapText="1"/>
    </xf>
    <xf numFmtId="0" fontId="27" fillId="8" borderId="0" xfId="0" applyFont="1" applyFill="1" applyBorder="1" applyAlignment="1" applyProtection="1">
      <alignment horizontal="left" wrapText="1"/>
    </xf>
    <xf numFmtId="0" fontId="27" fillId="8" borderId="0" xfId="0" applyFont="1" applyFill="1" applyBorder="1" applyAlignment="1" applyProtection="1">
      <alignment horizontal="left"/>
    </xf>
    <xf numFmtId="0" fontId="28" fillId="0" borderId="0" xfId="0" applyFont="1" applyBorder="1"/>
    <xf numFmtId="0" fontId="26" fillId="11" borderId="18" xfId="0" applyFont="1" applyFill="1" applyBorder="1" applyAlignment="1" applyProtection="1">
      <alignment horizontal="left"/>
    </xf>
    <xf numFmtId="0" fontId="18" fillId="0" borderId="18" xfId="0" applyFont="1" applyBorder="1" applyAlignment="1" applyProtection="1">
      <alignment horizontal="left"/>
    </xf>
    <xf numFmtId="0" fontId="18" fillId="0" borderId="7" xfId="0" applyFont="1" applyBorder="1" applyAlignment="1" applyProtection="1">
      <alignment horizontal="left"/>
    </xf>
    <xf numFmtId="0" fontId="18" fillId="0" borderId="7" xfId="0" applyFont="1" applyFill="1" applyBorder="1" applyAlignment="1" applyProtection="1">
      <alignment horizontal="left"/>
    </xf>
    <xf numFmtId="0" fontId="18" fillId="12" borderId="7" xfId="0" applyFont="1" applyFill="1" applyBorder="1" applyAlignment="1" applyProtection="1">
      <alignment horizontal="left"/>
    </xf>
    <xf numFmtId="0" fontId="18" fillId="8" borderId="7" xfId="0" applyFont="1" applyFill="1" applyBorder="1" applyAlignment="1" applyProtection="1">
      <alignment horizontal="left"/>
    </xf>
    <xf numFmtId="0" fontId="27" fillId="8" borderId="16" xfId="0" applyFont="1" applyFill="1" applyBorder="1" applyAlignment="1" applyProtection="1">
      <alignment horizontal="left" vertical="top" wrapText="1"/>
    </xf>
    <xf numFmtId="164" fontId="17" fillId="8" borderId="8" xfId="0" applyNumberFormat="1" applyFont="1" applyFill="1" applyBorder="1" applyAlignment="1">
      <alignment horizontal="center" vertical="center" wrapText="1"/>
    </xf>
    <xf numFmtId="0" fontId="27" fillId="8" borderId="8" xfId="0" applyFont="1" applyFill="1" applyBorder="1" applyAlignment="1" applyProtection="1">
      <alignment horizontal="left" vertical="top" wrapText="1"/>
    </xf>
    <xf numFmtId="0" fontId="17" fillId="6" borderId="8" xfId="0" applyFont="1" applyFill="1" applyBorder="1" applyAlignment="1" applyProtection="1">
      <alignment horizontal="center" vertical="center" wrapText="1"/>
    </xf>
    <xf numFmtId="164" fontId="17" fillId="0" borderId="0" xfId="1" applyFont="1" applyBorder="1" applyAlignment="1"/>
    <xf numFmtId="164" fontId="15" fillId="10" borderId="0" xfId="0" applyNumberFormat="1" applyFont="1" applyFill="1" applyBorder="1" applyAlignment="1"/>
    <xf numFmtId="164" fontId="17" fillId="0" borderId="0" xfId="0" applyNumberFormat="1" applyFont="1" applyBorder="1" applyAlignment="1"/>
    <xf numFmtId="0" fontId="19" fillId="0" borderId="9" xfId="0" applyFont="1" applyBorder="1" applyAlignment="1">
      <alignment wrapText="1"/>
    </xf>
    <xf numFmtId="0" fontId="17" fillId="6" borderId="21" xfId="0" applyFont="1" applyFill="1" applyBorder="1" applyAlignment="1" applyProtection="1">
      <alignment horizontal="center" vertical="center" wrapText="1"/>
    </xf>
    <xf numFmtId="164" fontId="17" fillId="6" borderId="10" xfId="0" applyNumberFormat="1" applyFont="1" applyFill="1" applyBorder="1" applyAlignment="1" applyProtection="1">
      <alignment horizontal="center" vertical="center" wrapText="1"/>
    </xf>
    <xf numFmtId="0" fontId="17" fillId="6" borderId="28" xfId="0" applyFont="1" applyFill="1" applyBorder="1" applyAlignment="1" applyProtection="1">
      <alignment horizontal="center" vertical="center" wrapText="1"/>
    </xf>
    <xf numFmtId="0" fontId="19" fillId="0" borderId="11" xfId="0" applyFont="1" applyBorder="1" applyAlignment="1">
      <alignment wrapText="1"/>
    </xf>
    <xf numFmtId="0" fontId="19" fillId="0" borderId="11" xfId="0" applyFont="1" applyBorder="1"/>
    <xf numFmtId="164" fontId="17" fillId="12" borderId="12" xfId="2" applyFont="1" applyFill="1" applyBorder="1" applyProtection="1"/>
    <xf numFmtId="0" fontId="19" fillId="8" borderId="11" xfId="0" applyFont="1" applyFill="1" applyBorder="1"/>
    <xf numFmtId="0" fontId="19" fillId="0" borderId="13" xfId="0" applyFont="1" applyBorder="1"/>
    <xf numFmtId="0" fontId="19" fillId="0" borderId="31" xfId="0" applyFont="1" applyBorder="1"/>
    <xf numFmtId="0" fontId="27" fillId="8" borderId="14" xfId="0" applyFont="1" applyFill="1" applyBorder="1" applyAlignment="1" applyProtection="1">
      <alignment horizontal="left" wrapText="1"/>
    </xf>
    <xf numFmtId="164" fontId="18" fillId="8" borderId="31" xfId="2" applyNumberFormat="1" applyFont="1" applyFill="1" applyBorder="1" applyProtection="1"/>
    <xf numFmtId="164" fontId="18" fillId="8" borderId="14" xfId="2" applyNumberFormat="1" applyFont="1" applyFill="1" applyBorder="1" applyProtection="1"/>
    <xf numFmtId="164" fontId="17" fillId="8" borderId="14" xfId="0" applyNumberFormat="1" applyFont="1" applyFill="1" applyBorder="1" applyAlignment="1">
      <alignment horizontal="left" vertical="center" wrapText="1"/>
    </xf>
    <xf numFmtId="0" fontId="19" fillId="0" borderId="14" xfId="0" applyFont="1" applyBorder="1"/>
    <xf numFmtId="164" fontId="17" fillId="12" borderId="23" xfId="2" applyFont="1" applyFill="1" applyBorder="1" applyProtection="1"/>
    <xf numFmtId="0" fontId="27" fillId="10" borderId="16" xfId="0" applyFont="1" applyFill="1" applyBorder="1" applyAlignment="1" applyProtection="1">
      <alignment horizontal="left"/>
    </xf>
    <xf numFmtId="0" fontId="27" fillId="10" borderId="18" xfId="0" applyFont="1" applyFill="1" applyBorder="1" applyAlignment="1" applyProtection="1">
      <alignment horizontal="left"/>
    </xf>
    <xf numFmtId="0" fontId="27" fillId="10" borderId="16" xfId="0" applyFont="1" applyFill="1" applyBorder="1" applyAlignment="1" applyProtection="1">
      <alignment horizontal="left" wrapText="1"/>
    </xf>
    <xf numFmtId="0" fontId="27" fillId="10" borderId="8" xfId="0" applyFont="1" applyFill="1" applyBorder="1" applyAlignment="1" applyProtection="1">
      <alignment horizontal="left" wrapText="1"/>
    </xf>
    <xf numFmtId="0" fontId="5" fillId="10" borderId="16" xfId="0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0" fontId="13" fillId="5" borderId="8" xfId="0" applyFont="1" applyFill="1" applyBorder="1" applyAlignment="1">
      <alignment horizontal="left" vertical="center" wrapText="1"/>
    </xf>
    <xf numFmtId="0" fontId="13" fillId="10" borderId="16" xfId="0" applyFont="1" applyFill="1" applyBorder="1" applyAlignment="1">
      <alignment horizontal="center"/>
    </xf>
    <xf numFmtId="0" fontId="13" fillId="10" borderId="7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left" vertical="center" wrapText="1"/>
    </xf>
    <xf numFmtId="0" fontId="13" fillId="5" borderId="7" xfId="0" applyFont="1" applyFill="1" applyBorder="1" applyAlignment="1">
      <alignment horizontal="left" vertical="center" wrapText="1"/>
    </xf>
    <xf numFmtId="0" fontId="5" fillId="10" borderId="16" xfId="0" applyFont="1" applyFill="1" applyBorder="1" applyAlignment="1">
      <alignment horizontal="left"/>
    </xf>
    <xf numFmtId="0" fontId="5" fillId="10" borderId="7" xfId="0" applyFont="1" applyFill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5" fillId="6" borderId="16" xfId="0" applyFont="1" applyFill="1" applyBorder="1" applyAlignment="1" applyProtection="1">
      <alignment horizontal="center" vertical="center"/>
      <protection locked="0"/>
    </xf>
    <xf numFmtId="0" fontId="5" fillId="6" borderId="7" xfId="0" applyFont="1" applyFill="1" applyBorder="1" applyAlignment="1" applyProtection="1">
      <alignment horizontal="center" vertical="center"/>
      <protection locked="0"/>
    </xf>
    <xf numFmtId="0" fontId="9" fillId="5" borderId="8" xfId="0" applyFont="1" applyFill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7" fillId="6" borderId="25" xfId="0" applyFont="1" applyFill="1" applyBorder="1" applyAlignment="1" applyProtection="1">
      <alignment horizontal="center" vertical="center" wrapText="1"/>
    </xf>
    <xf numFmtId="0" fontId="17" fillId="6" borderId="17" xfId="0" applyFont="1" applyFill="1" applyBorder="1" applyAlignment="1" applyProtection="1">
      <alignment horizontal="center" vertical="center" wrapText="1"/>
    </xf>
    <xf numFmtId="0" fontId="17" fillId="6" borderId="29" xfId="0" applyFont="1" applyFill="1" applyBorder="1" applyAlignment="1" applyProtection="1">
      <alignment horizontal="center" vertical="center" wrapText="1"/>
    </xf>
    <xf numFmtId="0" fontId="17" fillId="6" borderId="30" xfId="0" applyFont="1" applyFill="1" applyBorder="1" applyAlignment="1" applyProtection="1">
      <alignment horizontal="center" vertical="center" wrapText="1"/>
    </xf>
    <xf numFmtId="0" fontId="17" fillId="6" borderId="24" xfId="0" applyFont="1" applyFill="1" applyBorder="1" applyAlignment="1" applyProtection="1">
      <alignment horizontal="center" vertical="center" wrapText="1"/>
    </xf>
    <xf numFmtId="0" fontId="17" fillId="6" borderId="10" xfId="0" applyFont="1" applyFill="1" applyBorder="1" applyAlignment="1" applyProtection="1">
      <alignment horizontal="center" vertical="center" wrapText="1"/>
    </xf>
    <xf numFmtId="0" fontId="18" fillId="0" borderId="8" xfId="0" applyFont="1" applyBorder="1" applyAlignment="1">
      <alignment horizontal="center"/>
    </xf>
    <xf numFmtId="0" fontId="17" fillId="6" borderId="27" xfId="0" applyFont="1" applyFill="1" applyBorder="1" applyAlignment="1" applyProtection="1">
      <alignment horizontal="center" vertical="center" wrapText="1"/>
    </xf>
    <xf numFmtId="0" fontId="17" fillId="6" borderId="26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</cellXfs>
  <cellStyles count="5">
    <cellStyle name="Comma" xfId="1" builtinId="3"/>
    <cellStyle name="Comma 4" xfId="2"/>
    <cellStyle name="Normal" xfId="0" builtinId="0"/>
    <cellStyle name="Normal 2" xfId="3"/>
    <cellStyle name="Normal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5"/>
  <sheetViews>
    <sheetView zoomScale="110" zoomScaleNormal="110" workbookViewId="0">
      <pane ySplit="7" topLeftCell="A8" activePane="bottomLeft" state="frozen"/>
      <selection pane="bottomLeft" sqref="A1:K1"/>
    </sheetView>
  </sheetViews>
  <sheetFormatPr defaultRowHeight="15" x14ac:dyDescent="0.25"/>
  <cols>
    <col min="1" max="1" width="7.28515625" customWidth="1"/>
    <col min="2" max="2" width="9.28515625" bestFit="1" customWidth="1"/>
    <col min="4" max="4" width="17.28515625" customWidth="1"/>
    <col min="5" max="5" width="9" customWidth="1"/>
    <col min="6" max="6" width="17.28515625" customWidth="1"/>
    <col min="7" max="7" width="15.7109375" customWidth="1"/>
    <col min="8" max="8" width="19.28515625" customWidth="1"/>
    <col min="9" max="9" width="16.42578125" customWidth="1"/>
    <col min="10" max="10" width="17" bestFit="1" customWidth="1"/>
    <col min="11" max="11" width="19.85546875" bestFit="1" customWidth="1"/>
    <col min="12" max="12" width="16.7109375" bestFit="1" customWidth="1"/>
    <col min="13" max="13" width="16.5703125" style="16" bestFit="1" customWidth="1"/>
    <col min="14" max="14" width="13.28515625" bestFit="1" customWidth="1"/>
    <col min="15" max="15" width="9.28515625" bestFit="1" customWidth="1"/>
    <col min="16" max="16" width="13.28515625" bestFit="1" customWidth="1"/>
    <col min="204" max="204" width="7.28515625" customWidth="1"/>
    <col min="207" max="207" width="21" customWidth="1"/>
    <col min="208" max="208" width="8" customWidth="1"/>
    <col min="209" max="209" width="17" customWidth="1"/>
    <col min="210" max="210" width="15.7109375" customWidth="1"/>
    <col min="211" max="211" width="17.28515625" customWidth="1"/>
    <col min="212" max="212" width="13.28515625" customWidth="1"/>
    <col min="213" max="213" width="15.140625" bestFit="1" customWidth="1"/>
    <col min="214" max="214" width="19.7109375" bestFit="1" customWidth="1"/>
    <col min="215" max="215" width="13" customWidth="1"/>
    <col min="216" max="216" width="12.28515625" bestFit="1" customWidth="1"/>
    <col min="460" max="460" width="7.28515625" customWidth="1"/>
    <col min="463" max="463" width="21" customWidth="1"/>
    <col min="464" max="464" width="8" customWidth="1"/>
    <col min="465" max="465" width="17" customWidth="1"/>
    <col min="466" max="466" width="15.7109375" customWidth="1"/>
    <col min="467" max="467" width="17.28515625" customWidth="1"/>
    <col min="468" max="468" width="13.28515625" customWidth="1"/>
    <col min="469" max="469" width="15.140625" bestFit="1" customWidth="1"/>
    <col min="470" max="470" width="19.7109375" bestFit="1" customWidth="1"/>
    <col min="471" max="471" width="13" customWidth="1"/>
    <col min="472" max="472" width="12.28515625" bestFit="1" customWidth="1"/>
    <col min="716" max="716" width="7.28515625" customWidth="1"/>
    <col min="719" max="719" width="21" customWidth="1"/>
    <col min="720" max="720" width="8" customWidth="1"/>
    <col min="721" max="721" width="17" customWidth="1"/>
    <col min="722" max="722" width="15.7109375" customWidth="1"/>
    <col min="723" max="723" width="17.28515625" customWidth="1"/>
    <col min="724" max="724" width="13.28515625" customWidth="1"/>
    <col min="725" max="725" width="15.140625" bestFit="1" customWidth="1"/>
    <col min="726" max="726" width="19.7109375" bestFit="1" customWidth="1"/>
    <col min="727" max="727" width="13" customWidth="1"/>
    <col min="728" max="728" width="12.28515625" bestFit="1" customWidth="1"/>
    <col min="972" max="972" width="7.28515625" customWidth="1"/>
    <col min="975" max="975" width="21" customWidth="1"/>
    <col min="976" max="976" width="8" customWidth="1"/>
    <col min="977" max="977" width="17" customWidth="1"/>
    <col min="978" max="978" width="15.7109375" customWidth="1"/>
    <col min="979" max="979" width="17.28515625" customWidth="1"/>
    <col min="980" max="980" width="13.28515625" customWidth="1"/>
    <col min="981" max="981" width="15.140625" bestFit="1" customWidth="1"/>
    <col min="982" max="982" width="19.7109375" bestFit="1" customWidth="1"/>
    <col min="983" max="983" width="13" customWidth="1"/>
    <col min="984" max="984" width="12.28515625" bestFit="1" customWidth="1"/>
    <col min="1228" max="1228" width="7.28515625" customWidth="1"/>
    <col min="1231" max="1231" width="21" customWidth="1"/>
    <col min="1232" max="1232" width="8" customWidth="1"/>
    <col min="1233" max="1233" width="17" customWidth="1"/>
    <col min="1234" max="1234" width="15.7109375" customWidth="1"/>
    <col min="1235" max="1235" width="17.28515625" customWidth="1"/>
    <col min="1236" max="1236" width="13.28515625" customWidth="1"/>
    <col min="1237" max="1237" width="15.140625" bestFit="1" customWidth="1"/>
    <col min="1238" max="1238" width="19.7109375" bestFit="1" customWidth="1"/>
    <col min="1239" max="1239" width="13" customWidth="1"/>
    <col min="1240" max="1240" width="12.28515625" bestFit="1" customWidth="1"/>
    <col min="1484" max="1484" width="7.28515625" customWidth="1"/>
    <col min="1487" max="1487" width="21" customWidth="1"/>
    <col min="1488" max="1488" width="8" customWidth="1"/>
    <col min="1489" max="1489" width="17" customWidth="1"/>
    <col min="1490" max="1490" width="15.7109375" customWidth="1"/>
    <col min="1491" max="1491" width="17.28515625" customWidth="1"/>
    <col min="1492" max="1492" width="13.28515625" customWidth="1"/>
    <col min="1493" max="1493" width="15.140625" bestFit="1" customWidth="1"/>
    <col min="1494" max="1494" width="19.7109375" bestFit="1" customWidth="1"/>
    <col min="1495" max="1495" width="13" customWidth="1"/>
    <col min="1496" max="1496" width="12.28515625" bestFit="1" customWidth="1"/>
    <col min="1740" max="1740" width="7.28515625" customWidth="1"/>
    <col min="1743" max="1743" width="21" customWidth="1"/>
    <col min="1744" max="1744" width="8" customWidth="1"/>
    <col min="1745" max="1745" width="17" customWidth="1"/>
    <col min="1746" max="1746" width="15.7109375" customWidth="1"/>
    <col min="1747" max="1747" width="17.28515625" customWidth="1"/>
    <col min="1748" max="1748" width="13.28515625" customWidth="1"/>
    <col min="1749" max="1749" width="15.140625" bestFit="1" customWidth="1"/>
    <col min="1750" max="1750" width="19.7109375" bestFit="1" customWidth="1"/>
    <col min="1751" max="1751" width="13" customWidth="1"/>
    <col min="1752" max="1752" width="12.28515625" bestFit="1" customWidth="1"/>
    <col min="1996" max="1996" width="7.28515625" customWidth="1"/>
    <col min="1999" max="1999" width="21" customWidth="1"/>
    <col min="2000" max="2000" width="8" customWidth="1"/>
    <col min="2001" max="2001" width="17" customWidth="1"/>
    <col min="2002" max="2002" width="15.7109375" customWidth="1"/>
    <col min="2003" max="2003" width="17.28515625" customWidth="1"/>
    <col min="2004" max="2004" width="13.28515625" customWidth="1"/>
    <col min="2005" max="2005" width="15.140625" bestFit="1" customWidth="1"/>
    <col min="2006" max="2006" width="19.7109375" bestFit="1" customWidth="1"/>
    <col min="2007" max="2007" width="13" customWidth="1"/>
    <col min="2008" max="2008" width="12.28515625" bestFit="1" customWidth="1"/>
    <col min="2252" max="2252" width="7.28515625" customWidth="1"/>
    <col min="2255" max="2255" width="21" customWidth="1"/>
    <col min="2256" max="2256" width="8" customWidth="1"/>
    <col min="2257" max="2257" width="17" customWidth="1"/>
    <col min="2258" max="2258" width="15.7109375" customWidth="1"/>
    <col min="2259" max="2259" width="17.28515625" customWidth="1"/>
    <col min="2260" max="2260" width="13.28515625" customWidth="1"/>
    <col min="2261" max="2261" width="15.140625" bestFit="1" customWidth="1"/>
    <col min="2262" max="2262" width="19.7109375" bestFit="1" customWidth="1"/>
    <col min="2263" max="2263" width="13" customWidth="1"/>
    <col min="2264" max="2264" width="12.28515625" bestFit="1" customWidth="1"/>
    <col min="2508" max="2508" width="7.28515625" customWidth="1"/>
    <col min="2511" max="2511" width="21" customWidth="1"/>
    <col min="2512" max="2512" width="8" customWidth="1"/>
    <col min="2513" max="2513" width="17" customWidth="1"/>
    <col min="2514" max="2514" width="15.7109375" customWidth="1"/>
    <col min="2515" max="2515" width="17.28515625" customWidth="1"/>
    <col min="2516" max="2516" width="13.28515625" customWidth="1"/>
    <col min="2517" max="2517" width="15.140625" bestFit="1" customWidth="1"/>
    <col min="2518" max="2518" width="19.7109375" bestFit="1" customWidth="1"/>
    <col min="2519" max="2519" width="13" customWidth="1"/>
    <col min="2520" max="2520" width="12.28515625" bestFit="1" customWidth="1"/>
    <col min="2764" max="2764" width="7.28515625" customWidth="1"/>
    <col min="2767" max="2767" width="21" customWidth="1"/>
    <col min="2768" max="2768" width="8" customWidth="1"/>
    <col min="2769" max="2769" width="17" customWidth="1"/>
    <col min="2770" max="2770" width="15.7109375" customWidth="1"/>
    <col min="2771" max="2771" width="17.28515625" customWidth="1"/>
    <col min="2772" max="2772" width="13.28515625" customWidth="1"/>
    <col min="2773" max="2773" width="15.140625" bestFit="1" customWidth="1"/>
    <col min="2774" max="2774" width="19.7109375" bestFit="1" customWidth="1"/>
    <col min="2775" max="2775" width="13" customWidth="1"/>
    <col min="2776" max="2776" width="12.28515625" bestFit="1" customWidth="1"/>
    <col min="3020" max="3020" width="7.28515625" customWidth="1"/>
    <col min="3023" max="3023" width="21" customWidth="1"/>
    <col min="3024" max="3024" width="8" customWidth="1"/>
    <col min="3025" max="3025" width="17" customWidth="1"/>
    <col min="3026" max="3026" width="15.7109375" customWidth="1"/>
    <col min="3027" max="3027" width="17.28515625" customWidth="1"/>
    <col min="3028" max="3028" width="13.28515625" customWidth="1"/>
    <col min="3029" max="3029" width="15.140625" bestFit="1" customWidth="1"/>
    <col min="3030" max="3030" width="19.7109375" bestFit="1" customWidth="1"/>
    <col min="3031" max="3031" width="13" customWidth="1"/>
    <col min="3032" max="3032" width="12.28515625" bestFit="1" customWidth="1"/>
    <col min="3276" max="3276" width="7.28515625" customWidth="1"/>
    <col min="3279" max="3279" width="21" customWidth="1"/>
    <col min="3280" max="3280" width="8" customWidth="1"/>
    <col min="3281" max="3281" width="17" customWidth="1"/>
    <col min="3282" max="3282" width="15.7109375" customWidth="1"/>
    <col min="3283" max="3283" width="17.28515625" customWidth="1"/>
    <col min="3284" max="3284" width="13.28515625" customWidth="1"/>
    <col min="3285" max="3285" width="15.140625" bestFit="1" customWidth="1"/>
    <col min="3286" max="3286" width="19.7109375" bestFit="1" customWidth="1"/>
    <col min="3287" max="3287" width="13" customWidth="1"/>
    <col min="3288" max="3288" width="12.28515625" bestFit="1" customWidth="1"/>
    <col min="3532" max="3532" width="7.28515625" customWidth="1"/>
    <col min="3535" max="3535" width="21" customWidth="1"/>
    <col min="3536" max="3536" width="8" customWidth="1"/>
    <col min="3537" max="3537" width="17" customWidth="1"/>
    <col min="3538" max="3538" width="15.7109375" customWidth="1"/>
    <col min="3539" max="3539" width="17.28515625" customWidth="1"/>
    <col min="3540" max="3540" width="13.28515625" customWidth="1"/>
    <col min="3541" max="3541" width="15.140625" bestFit="1" customWidth="1"/>
    <col min="3542" max="3542" width="19.7109375" bestFit="1" customWidth="1"/>
    <col min="3543" max="3543" width="13" customWidth="1"/>
    <col min="3544" max="3544" width="12.28515625" bestFit="1" customWidth="1"/>
    <col min="3788" max="3788" width="7.28515625" customWidth="1"/>
    <col min="3791" max="3791" width="21" customWidth="1"/>
    <col min="3792" max="3792" width="8" customWidth="1"/>
    <col min="3793" max="3793" width="17" customWidth="1"/>
    <col min="3794" max="3794" width="15.7109375" customWidth="1"/>
    <col min="3795" max="3795" width="17.28515625" customWidth="1"/>
    <col min="3796" max="3796" width="13.28515625" customWidth="1"/>
    <col min="3797" max="3797" width="15.140625" bestFit="1" customWidth="1"/>
    <col min="3798" max="3798" width="19.7109375" bestFit="1" customWidth="1"/>
    <col min="3799" max="3799" width="13" customWidth="1"/>
    <col min="3800" max="3800" width="12.28515625" bestFit="1" customWidth="1"/>
    <col min="4044" max="4044" width="7.28515625" customWidth="1"/>
    <col min="4047" max="4047" width="21" customWidth="1"/>
    <col min="4048" max="4048" width="8" customWidth="1"/>
    <col min="4049" max="4049" width="17" customWidth="1"/>
    <col min="4050" max="4050" width="15.7109375" customWidth="1"/>
    <col min="4051" max="4051" width="17.28515625" customWidth="1"/>
    <col min="4052" max="4052" width="13.28515625" customWidth="1"/>
    <col min="4053" max="4053" width="15.140625" bestFit="1" customWidth="1"/>
    <col min="4054" max="4054" width="19.7109375" bestFit="1" customWidth="1"/>
    <col min="4055" max="4055" width="13" customWidth="1"/>
    <col min="4056" max="4056" width="12.28515625" bestFit="1" customWidth="1"/>
    <col min="4300" max="4300" width="7.28515625" customWidth="1"/>
    <col min="4303" max="4303" width="21" customWidth="1"/>
    <col min="4304" max="4304" width="8" customWidth="1"/>
    <col min="4305" max="4305" width="17" customWidth="1"/>
    <col min="4306" max="4306" width="15.7109375" customWidth="1"/>
    <col min="4307" max="4307" width="17.28515625" customWidth="1"/>
    <col min="4308" max="4308" width="13.28515625" customWidth="1"/>
    <col min="4309" max="4309" width="15.140625" bestFit="1" customWidth="1"/>
    <col min="4310" max="4310" width="19.7109375" bestFit="1" customWidth="1"/>
    <col min="4311" max="4311" width="13" customWidth="1"/>
    <col min="4312" max="4312" width="12.28515625" bestFit="1" customWidth="1"/>
    <col min="4556" max="4556" width="7.28515625" customWidth="1"/>
    <col min="4559" max="4559" width="21" customWidth="1"/>
    <col min="4560" max="4560" width="8" customWidth="1"/>
    <col min="4561" max="4561" width="17" customWidth="1"/>
    <col min="4562" max="4562" width="15.7109375" customWidth="1"/>
    <col min="4563" max="4563" width="17.28515625" customWidth="1"/>
    <col min="4564" max="4564" width="13.28515625" customWidth="1"/>
    <col min="4565" max="4565" width="15.140625" bestFit="1" customWidth="1"/>
    <col min="4566" max="4566" width="19.7109375" bestFit="1" customWidth="1"/>
    <col min="4567" max="4567" width="13" customWidth="1"/>
    <col min="4568" max="4568" width="12.28515625" bestFit="1" customWidth="1"/>
    <col min="4812" max="4812" width="7.28515625" customWidth="1"/>
    <col min="4815" max="4815" width="21" customWidth="1"/>
    <col min="4816" max="4816" width="8" customWidth="1"/>
    <col min="4817" max="4817" width="17" customWidth="1"/>
    <col min="4818" max="4818" width="15.7109375" customWidth="1"/>
    <col min="4819" max="4819" width="17.28515625" customWidth="1"/>
    <col min="4820" max="4820" width="13.28515625" customWidth="1"/>
    <col min="4821" max="4821" width="15.140625" bestFit="1" customWidth="1"/>
    <col min="4822" max="4822" width="19.7109375" bestFit="1" customWidth="1"/>
    <col min="4823" max="4823" width="13" customWidth="1"/>
    <col min="4824" max="4824" width="12.28515625" bestFit="1" customWidth="1"/>
    <col min="5068" max="5068" width="7.28515625" customWidth="1"/>
    <col min="5071" max="5071" width="21" customWidth="1"/>
    <col min="5072" max="5072" width="8" customWidth="1"/>
    <col min="5073" max="5073" width="17" customWidth="1"/>
    <col min="5074" max="5074" width="15.7109375" customWidth="1"/>
    <col min="5075" max="5075" width="17.28515625" customWidth="1"/>
    <col min="5076" max="5076" width="13.28515625" customWidth="1"/>
    <col min="5077" max="5077" width="15.140625" bestFit="1" customWidth="1"/>
    <col min="5078" max="5078" width="19.7109375" bestFit="1" customWidth="1"/>
    <col min="5079" max="5079" width="13" customWidth="1"/>
    <col min="5080" max="5080" width="12.28515625" bestFit="1" customWidth="1"/>
    <col min="5324" max="5324" width="7.28515625" customWidth="1"/>
    <col min="5327" max="5327" width="21" customWidth="1"/>
    <col min="5328" max="5328" width="8" customWidth="1"/>
    <col min="5329" max="5329" width="17" customWidth="1"/>
    <col min="5330" max="5330" width="15.7109375" customWidth="1"/>
    <col min="5331" max="5331" width="17.28515625" customWidth="1"/>
    <col min="5332" max="5332" width="13.28515625" customWidth="1"/>
    <col min="5333" max="5333" width="15.140625" bestFit="1" customWidth="1"/>
    <col min="5334" max="5334" width="19.7109375" bestFit="1" customWidth="1"/>
    <col min="5335" max="5335" width="13" customWidth="1"/>
    <col min="5336" max="5336" width="12.28515625" bestFit="1" customWidth="1"/>
    <col min="5580" max="5580" width="7.28515625" customWidth="1"/>
    <col min="5583" max="5583" width="21" customWidth="1"/>
    <col min="5584" max="5584" width="8" customWidth="1"/>
    <col min="5585" max="5585" width="17" customWidth="1"/>
    <col min="5586" max="5586" width="15.7109375" customWidth="1"/>
    <col min="5587" max="5587" width="17.28515625" customWidth="1"/>
    <col min="5588" max="5588" width="13.28515625" customWidth="1"/>
    <col min="5589" max="5589" width="15.140625" bestFit="1" customWidth="1"/>
    <col min="5590" max="5590" width="19.7109375" bestFit="1" customWidth="1"/>
    <col min="5591" max="5591" width="13" customWidth="1"/>
    <col min="5592" max="5592" width="12.28515625" bestFit="1" customWidth="1"/>
    <col min="5836" max="5836" width="7.28515625" customWidth="1"/>
    <col min="5839" max="5839" width="21" customWidth="1"/>
    <col min="5840" max="5840" width="8" customWidth="1"/>
    <col min="5841" max="5841" width="17" customWidth="1"/>
    <col min="5842" max="5842" width="15.7109375" customWidth="1"/>
    <col min="5843" max="5843" width="17.28515625" customWidth="1"/>
    <col min="5844" max="5844" width="13.28515625" customWidth="1"/>
    <col min="5845" max="5845" width="15.140625" bestFit="1" customWidth="1"/>
    <col min="5846" max="5846" width="19.7109375" bestFit="1" customWidth="1"/>
    <col min="5847" max="5847" width="13" customWidth="1"/>
    <col min="5848" max="5848" width="12.28515625" bestFit="1" customWidth="1"/>
    <col min="6092" max="6092" width="7.28515625" customWidth="1"/>
    <col min="6095" max="6095" width="21" customWidth="1"/>
    <col min="6096" max="6096" width="8" customWidth="1"/>
    <col min="6097" max="6097" width="17" customWidth="1"/>
    <col min="6098" max="6098" width="15.7109375" customWidth="1"/>
    <col min="6099" max="6099" width="17.28515625" customWidth="1"/>
    <col min="6100" max="6100" width="13.28515625" customWidth="1"/>
    <col min="6101" max="6101" width="15.140625" bestFit="1" customWidth="1"/>
    <col min="6102" max="6102" width="19.7109375" bestFit="1" customWidth="1"/>
    <col min="6103" max="6103" width="13" customWidth="1"/>
    <col min="6104" max="6104" width="12.28515625" bestFit="1" customWidth="1"/>
    <col min="6348" max="6348" width="7.28515625" customWidth="1"/>
    <col min="6351" max="6351" width="21" customWidth="1"/>
    <col min="6352" max="6352" width="8" customWidth="1"/>
    <col min="6353" max="6353" width="17" customWidth="1"/>
    <col min="6354" max="6354" width="15.7109375" customWidth="1"/>
    <col min="6355" max="6355" width="17.28515625" customWidth="1"/>
    <col min="6356" max="6356" width="13.28515625" customWidth="1"/>
    <col min="6357" max="6357" width="15.140625" bestFit="1" customWidth="1"/>
    <col min="6358" max="6358" width="19.7109375" bestFit="1" customWidth="1"/>
    <col min="6359" max="6359" width="13" customWidth="1"/>
    <col min="6360" max="6360" width="12.28515625" bestFit="1" customWidth="1"/>
    <col min="6604" max="6604" width="7.28515625" customWidth="1"/>
    <col min="6607" max="6607" width="21" customWidth="1"/>
    <col min="6608" max="6608" width="8" customWidth="1"/>
    <col min="6609" max="6609" width="17" customWidth="1"/>
    <col min="6610" max="6610" width="15.7109375" customWidth="1"/>
    <col min="6611" max="6611" width="17.28515625" customWidth="1"/>
    <col min="6612" max="6612" width="13.28515625" customWidth="1"/>
    <col min="6613" max="6613" width="15.140625" bestFit="1" customWidth="1"/>
    <col min="6614" max="6614" width="19.7109375" bestFit="1" customWidth="1"/>
    <col min="6615" max="6615" width="13" customWidth="1"/>
    <col min="6616" max="6616" width="12.28515625" bestFit="1" customWidth="1"/>
    <col min="6860" max="6860" width="7.28515625" customWidth="1"/>
    <col min="6863" max="6863" width="21" customWidth="1"/>
    <col min="6864" max="6864" width="8" customWidth="1"/>
    <col min="6865" max="6865" width="17" customWidth="1"/>
    <col min="6866" max="6866" width="15.7109375" customWidth="1"/>
    <col min="6867" max="6867" width="17.28515625" customWidth="1"/>
    <col min="6868" max="6868" width="13.28515625" customWidth="1"/>
    <col min="6869" max="6869" width="15.140625" bestFit="1" customWidth="1"/>
    <col min="6870" max="6870" width="19.7109375" bestFit="1" customWidth="1"/>
    <col min="6871" max="6871" width="13" customWidth="1"/>
    <col min="6872" max="6872" width="12.28515625" bestFit="1" customWidth="1"/>
    <col min="7116" max="7116" width="7.28515625" customWidth="1"/>
    <col min="7119" max="7119" width="21" customWidth="1"/>
    <col min="7120" max="7120" width="8" customWidth="1"/>
    <col min="7121" max="7121" width="17" customWidth="1"/>
    <col min="7122" max="7122" width="15.7109375" customWidth="1"/>
    <col min="7123" max="7123" width="17.28515625" customWidth="1"/>
    <col min="7124" max="7124" width="13.28515625" customWidth="1"/>
    <col min="7125" max="7125" width="15.140625" bestFit="1" customWidth="1"/>
    <col min="7126" max="7126" width="19.7109375" bestFit="1" customWidth="1"/>
    <col min="7127" max="7127" width="13" customWidth="1"/>
    <col min="7128" max="7128" width="12.28515625" bestFit="1" customWidth="1"/>
    <col min="7372" max="7372" width="7.28515625" customWidth="1"/>
    <col min="7375" max="7375" width="21" customWidth="1"/>
    <col min="7376" max="7376" width="8" customWidth="1"/>
    <col min="7377" max="7377" width="17" customWidth="1"/>
    <col min="7378" max="7378" width="15.7109375" customWidth="1"/>
    <col min="7379" max="7379" width="17.28515625" customWidth="1"/>
    <col min="7380" max="7380" width="13.28515625" customWidth="1"/>
    <col min="7381" max="7381" width="15.140625" bestFit="1" customWidth="1"/>
    <col min="7382" max="7382" width="19.7109375" bestFit="1" customWidth="1"/>
    <col min="7383" max="7383" width="13" customWidth="1"/>
    <col min="7384" max="7384" width="12.28515625" bestFit="1" customWidth="1"/>
    <col min="7628" max="7628" width="7.28515625" customWidth="1"/>
    <col min="7631" max="7631" width="21" customWidth="1"/>
    <col min="7632" max="7632" width="8" customWidth="1"/>
    <col min="7633" max="7633" width="17" customWidth="1"/>
    <col min="7634" max="7634" width="15.7109375" customWidth="1"/>
    <col min="7635" max="7635" width="17.28515625" customWidth="1"/>
    <col min="7636" max="7636" width="13.28515625" customWidth="1"/>
    <col min="7637" max="7637" width="15.140625" bestFit="1" customWidth="1"/>
    <col min="7638" max="7638" width="19.7109375" bestFit="1" customWidth="1"/>
    <col min="7639" max="7639" width="13" customWidth="1"/>
    <col min="7640" max="7640" width="12.28515625" bestFit="1" customWidth="1"/>
    <col min="7884" max="7884" width="7.28515625" customWidth="1"/>
    <col min="7887" max="7887" width="21" customWidth="1"/>
    <col min="7888" max="7888" width="8" customWidth="1"/>
    <col min="7889" max="7889" width="17" customWidth="1"/>
    <col min="7890" max="7890" width="15.7109375" customWidth="1"/>
    <col min="7891" max="7891" width="17.28515625" customWidth="1"/>
    <col min="7892" max="7892" width="13.28515625" customWidth="1"/>
    <col min="7893" max="7893" width="15.140625" bestFit="1" customWidth="1"/>
    <col min="7894" max="7894" width="19.7109375" bestFit="1" customWidth="1"/>
    <col min="7895" max="7895" width="13" customWidth="1"/>
    <col min="7896" max="7896" width="12.28515625" bestFit="1" customWidth="1"/>
    <col min="8140" max="8140" width="7.28515625" customWidth="1"/>
    <col min="8143" max="8143" width="21" customWidth="1"/>
    <col min="8144" max="8144" width="8" customWidth="1"/>
    <col min="8145" max="8145" width="17" customWidth="1"/>
    <col min="8146" max="8146" width="15.7109375" customWidth="1"/>
    <col min="8147" max="8147" width="17.28515625" customWidth="1"/>
    <col min="8148" max="8148" width="13.28515625" customWidth="1"/>
    <col min="8149" max="8149" width="15.140625" bestFit="1" customWidth="1"/>
    <col min="8150" max="8150" width="19.7109375" bestFit="1" customWidth="1"/>
    <col min="8151" max="8151" width="13" customWidth="1"/>
    <col min="8152" max="8152" width="12.28515625" bestFit="1" customWidth="1"/>
    <col min="8396" max="8396" width="7.28515625" customWidth="1"/>
    <col min="8399" max="8399" width="21" customWidth="1"/>
    <col min="8400" max="8400" width="8" customWidth="1"/>
    <col min="8401" max="8401" width="17" customWidth="1"/>
    <col min="8402" max="8402" width="15.7109375" customWidth="1"/>
    <col min="8403" max="8403" width="17.28515625" customWidth="1"/>
    <col min="8404" max="8404" width="13.28515625" customWidth="1"/>
    <col min="8405" max="8405" width="15.140625" bestFit="1" customWidth="1"/>
    <col min="8406" max="8406" width="19.7109375" bestFit="1" customWidth="1"/>
    <col min="8407" max="8407" width="13" customWidth="1"/>
    <col min="8408" max="8408" width="12.28515625" bestFit="1" customWidth="1"/>
    <col min="8652" max="8652" width="7.28515625" customWidth="1"/>
    <col min="8655" max="8655" width="21" customWidth="1"/>
    <col min="8656" max="8656" width="8" customWidth="1"/>
    <col min="8657" max="8657" width="17" customWidth="1"/>
    <col min="8658" max="8658" width="15.7109375" customWidth="1"/>
    <col min="8659" max="8659" width="17.28515625" customWidth="1"/>
    <col min="8660" max="8660" width="13.28515625" customWidth="1"/>
    <col min="8661" max="8661" width="15.140625" bestFit="1" customWidth="1"/>
    <col min="8662" max="8662" width="19.7109375" bestFit="1" customWidth="1"/>
    <col min="8663" max="8663" width="13" customWidth="1"/>
    <col min="8664" max="8664" width="12.28515625" bestFit="1" customWidth="1"/>
    <col min="8908" max="8908" width="7.28515625" customWidth="1"/>
    <col min="8911" max="8911" width="21" customWidth="1"/>
    <col min="8912" max="8912" width="8" customWidth="1"/>
    <col min="8913" max="8913" width="17" customWidth="1"/>
    <col min="8914" max="8914" width="15.7109375" customWidth="1"/>
    <col min="8915" max="8915" width="17.28515625" customWidth="1"/>
    <col min="8916" max="8916" width="13.28515625" customWidth="1"/>
    <col min="8917" max="8917" width="15.140625" bestFit="1" customWidth="1"/>
    <col min="8918" max="8918" width="19.7109375" bestFit="1" customWidth="1"/>
    <col min="8919" max="8919" width="13" customWidth="1"/>
    <col min="8920" max="8920" width="12.28515625" bestFit="1" customWidth="1"/>
    <col min="9164" max="9164" width="7.28515625" customWidth="1"/>
    <col min="9167" max="9167" width="21" customWidth="1"/>
    <col min="9168" max="9168" width="8" customWidth="1"/>
    <col min="9169" max="9169" width="17" customWidth="1"/>
    <col min="9170" max="9170" width="15.7109375" customWidth="1"/>
    <col min="9171" max="9171" width="17.28515625" customWidth="1"/>
    <col min="9172" max="9172" width="13.28515625" customWidth="1"/>
    <col min="9173" max="9173" width="15.140625" bestFit="1" customWidth="1"/>
    <col min="9174" max="9174" width="19.7109375" bestFit="1" customWidth="1"/>
    <col min="9175" max="9175" width="13" customWidth="1"/>
    <col min="9176" max="9176" width="12.28515625" bestFit="1" customWidth="1"/>
    <col min="9420" max="9420" width="7.28515625" customWidth="1"/>
    <col min="9423" max="9423" width="21" customWidth="1"/>
    <col min="9424" max="9424" width="8" customWidth="1"/>
    <col min="9425" max="9425" width="17" customWidth="1"/>
    <col min="9426" max="9426" width="15.7109375" customWidth="1"/>
    <col min="9427" max="9427" width="17.28515625" customWidth="1"/>
    <col min="9428" max="9428" width="13.28515625" customWidth="1"/>
    <col min="9429" max="9429" width="15.140625" bestFit="1" customWidth="1"/>
    <col min="9430" max="9430" width="19.7109375" bestFit="1" customWidth="1"/>
    <col min="9431" max="9431" width="13" customWidth="1"/>
    <col min="9432" max="9432" width="12.28515625" bestFit="1" customWidth="1"/>
    <col min="9676" max="9676" width="7.28515625" customWidth="1"/>
    <col min="9679" max="9679" width="21" customWidth="1"/>
    <col min="9680" max="9680" width="8" customWidth="1"/>
    <col min="9681" max="9681" width="17" customWidth="1"/>
    <col min="9682" max="9682" width="15.7109375" customWidth="1"/>
    <col min="9683" max="9683" width="17.28515625" customWidth="1"/>
    <col min="9684" max="9684" width="13.28515625" customWidth="1"/>
    <col min="9685" max="9685" width="15.140625" bestFit="1" customWidth="1"/>
    <col min="9686" max="9686" width="19.7109375" bestFit="1" customWidth="1"/>
    <col min="9687" max="9687" width="13" customWidth="1"/>
    <col min="9688" max="9688" width="12.28515625" bestFit="1" customWidth="1"/>
    <col min="9932" max="9932" width="7.28515625" customWidth="1"/>
    <col min="9935" max="9935" width="21" customWidth="1"/>
    <col min="9936" max="9936" width="8" customWidth="1"/>
    <col min="9937" max="9937" width="17" customWidth="1"/>
    <col min="9938" max="9938" width="15.7109375" customWidth="1"/>
    <col min="9939" max="9939" width="17.28515625" customWidth="1"/>
    <col min="9940" max="9940" width="13.28515625" customWidth="1"/>
    <col min="9941" max="9941" width="15.140625" bestFit="1" customWidth="1"/>
    <col min="9942" max="9942" width="19.7109375" bestFit="1" customWidth="1"/>
    <col min="9943" max="9943" width="13" customWidth="1"/>
    <col min="9944" max="9944" width="12.28515625" bestFit="1" customWidth="1"/>
    <col min="10188" max="10188" width="7.28515625" customWidth="1"/>
    <col min="10191" max="10191" width="21" customWidth="1"/>
    <col min="10192" max="10192" width="8" customWidth="1"/>
    <col min="10193" max="10193" width="17" customWidth="1"/>
    <col min="10194" max="10194" width="15.7109375" customWidth="1"/>
    <col min="10195" max="10195" width="17.28515625" customWidth="1"/>
    <col min="10196" max="10196" width="13.28515625" customWidth="1"/>
    <col min="10197" max="10197" width="15.140625" bestFit="1" customWidth="1"/>
    <col min="10198" max="10198" width="19.7109375" bestFit="1" customWidth="1"/>
    <col min="10199" max="10199" width="13" customWidth="1"/>
    <col min="10200" max="10200" width="12.28515625" bestFit="1" customWidth="1"/>
    <col min="10444" max="10444" width="7.28515625" customWidth="1"/>
    <col min="10447" max="10447" width="21" customWidth="1"/>
    <col min="10448" max="10448" width="8" customWidth="1"/>
    <col min="10449" max="10449" width="17" customWidth="1"/>
    <col min="10450" max="10450" width="15.7109375" customWidth="1"/>
    <col min="10451" max="10451" width="17.28515625" customWidth="1"/>
    <col min="10452" max="10452" width="13.28515625" customWidth="1"/>
    <col min="10453" max="10453" width="15.140625" bestFit="1" customWidth="1"/>
    <col min="10454" max="10454" width="19.7109375" bestFit="1" customWidth="1"/>
    <col min="10455" max="10455" width="13" customWidth="1"/>
    <col min="10456" max="10456" width="12.28515625" bestFit="1" customWidth="1"/>
    <col min="10700" max="10700" width="7.28515625" customWidth="1"/>
    <col min="10703" max="10703" width="21" customWidth="1"/>
    <col min="10704" max="10704" width="8" customWidth="1"/>
    <col min="10705" max="10705" width="17" customWidth="1"/>
    <col min="10706" max="10706" width="15.7109375" customWidth="1"/>
    <col min="10707" max="10707" width="17.28515625" customWidth="1"/>
    <col min="10708" max="10708" width="13.28515625" customWidth="1"/>
    <col min="10709" max="10709" width="15.140625" bestFit="1" customWidth="1"/>
    <col min="10710" max="10710" width="19.7109375" bestFit="1" customWidth="1"/>
    <col min="10711" max="10711" width="13" customWidth="1"/>
    <col min="10712" max="10712" width="12.28515625" bestFit="1" customWidth="1"/>
    <col min="10956" max="10956" width="7.28515625" customWidth="1"/>
    <col min="10959" max="10959" width="21" customWidth="1"/>
    <col min="10960" max="10960" width="8" customWidth="1"/>
    <col min="10961" max="10961" width="17" customWidth="1"/>
    <col min="10962" max="10962" width="15.7109375" customWidth="1"/>
    <col min="10963" max="10963" width="17.28515625" customWidth="1"/>
    <col min="10964" max="10964" width="13.28515625" customWidth="1"/>
    <col min="10965" max="10965" width="15.140625" bestFit="1" customWidth="1"/>
    <col min="10966" max="10966" width="19.7109375" bestFit="1" customWidth="1"/>
    <col min="10967" max="10967" width="13" customWidth="1"/>
    <col min="10968" max="10968" width="12.28515625" bestFit="1" customWidth="1"/>
    <col min="11212" max="11212" width="7.28515625" customWidth="1"/>
    <col min="11215" max="11215" width="21" customWidth="1"/>
    <col min="11216" max="11216" width="8" customWidth="1"/>
    <col min="11217" max="11217" width="17" customWidth="1"/>
    <col min="11218" max="11218" width="15.7109375" customWidth="1"/>
    <col min="11219" max="11219" width="17.28515625" customWidth="1"/>
    <col min="11220" max="11220" width="13.28515625" customWidth="1"/>
    <col min="11221" max="11221" width="15.140625" bestFit="1" customWidth="1"/>
    <col min="11222" max="11222" width="19.7109375" bestFit="1" customWidth="1"/>
    <col min="11223" max="11223" width="13" customWidth="1"/>
    <col min="11224" max="11224" width="12.28515625" bestFit="1" customWidth="1"/>
    <col min="11468" max="11468" width="7.28515625" customWidth="1"/>
    <col min="11471" max="11471" width="21" customWidth="1"/>
    <col min="11472" max="11472" width="8" customWidth="1"/>
    <col min="11473" max="11473" width="17" customWidth="1"/>
    <col min="11474" max="11474" width="15.7109375" customWidth="1"/>
    <col min="11475" max="11475" width="17.28515625" customWidth="1"/>
    <col min="11476" max="11476" width="13.28515625" customWidth="1"/>
    <col min="11477" max="11477" width="15.140625" bestFit="1" customWidth="1"/>
    <col min="11478" max="11478" width="19.7109375" bestFit="1" customWidth="1"/>
    <col min="11479" max="11479" width="13" customWidth="1"/>
    <col min="11480" max="11480" width="12.28515625" bestFit="1" customWidth="1"/>
    <col min="11724" max="11724" width="7.28515625" customWidth="1"/>
    <col min="11727" max="11727" width="21" customWidth="1"/>
    <col min="11728" max="11728" width="8" customWidth="1"/>
    <col min="11729" max="11729" width="17" customWidth="1"/>
    <col min="11730" max="11730" width="15.7109375" customWidth="1"/>
    <col min="11731" max="11731" width="17.28515625" customWidth="1"/>
    <col min="11732" max="11732" width="13.28515625" customWidth="1"/>
    <col min="11733" max="11733" width="15.140625" bestFit="1" customWidth="1"/>
    <col min="11734" max="11734" width="19.7109375" bestFit="1" customWidth="1"/>
    <col min="11735" max="11735" width="13" customWidth="1"/>
    <col min="11736" max="11736" width="12.28515625" bestFit="1" customWidth="1"/>
    <col min="11980" max="11980" width="7.28515625" customWidth="1"/>
    <col min="11983" max="11983" width="21" customWidth="1"/>
    <col min="11984" max="11984" width="8" customWidth="1"/>
    <col min="11985" max="11985" width="17" customWidth="1"/>
    <col min="11986" max="11986" width="15.7109375" customWidth="1"/>
    <col min="11987" max="11987" width="17.28515625" customWidth="1"/>
    <col min="11988" max="11988" width="13.28515625" customWidth="1"/>
    <col min="11989" max="11989" width="15.140625" bestFit="1" customWidth="1"/>
    <col min="11990" max="11990" width="19.7109375" bestFit="1" customWidth="1"/>
    <col min="11991" max="11991" width="13" customWidth="1"/>
    <col min="11992" max="11992" width="12.28515625" bestFit="1" customWidth="1"/>
    <col min="12236" max="12236" width="7.28515625" customWidth="1"/>
    <col min="12239" max="12239" width="21" customWidth="1"/>
    <col min="12240" max="12240" width="8" customWidth="1"/>
    <col min="12241" max="12241" width="17" customWidth="1"/>
    <col min="12242" max="12242" width="15.7109375" customWidth="1"/>
    <col min="12243" max="12243" width="17.28515625" customWidth="1"/>
    <col min="12244" max="12244" width="13.28515625" customWidth="1"/>
    <col min="12245" max="12245" width="15.140625" bestFit="1" customWidth="1"/>
    <col min="12246" max="12246" width="19.7109375" bestFit="1" customWidth="1"/>
    <col min="12247" max="12247" width="13" customWidth="1"/>
    <col min="12248" max="12248" width="12.28515625" bestFit="1" customWidth="1"/>
    <col min="12492" max="12492" width="7.28515625" customWidth="1"/>
    <col min="12495" max="12495" width="21" customWidth="1"/>
    <col min="12496" max="12496" width="8" customWidth="1"/>
    <col min="12497" max="12497" width="17" customWidth="1"/>
    <col min="12498" max="12498" width="15.7109375" customWidth="1"/>
    <col min="12499" max="12499" width="17.28515625" customWidth="1"/>
    <col min="12500" max="12500" width="13.28515625" customWidth="1"/>
    <col min="12501" max="12501" width="15.140625" bestFit="1" customWidth="1"/>
    <col min="12502" max="12502" width="19.7109375" bestFit="1" customWidth="1"/>
    <col min="12503" max="12503" width="13" customWidth="1"/>
    <col min="12504" max="12504" width="12.28515625" bestFit="1" customWidth="1"/>
    <col min="12748" max="12748" width="7.28515625" customWidth="1"/>
    <col min="12751" max="12751" width="21" customWidth="1"/>
    <col min="12752" max="12752" width="8" customWidth="1"/>
    <col min="12753" max="12753" width="17" customWidth="1"/>
    <col min="12754" max="12754" width="15.7109375" customWidth="1"/>
    <col min="12755" max="12755" width="17.28515625" customWidth="1"/>
    <col min="12756" max="12756" width="13.28515625" customWidth="1"/>
    <col min="12757" max="12757" width="15.140625" bestFit="1" customWidth="1"/>
    <col min="12758" max="12758" width="19.7109375" bestFit="1" customWidth="1"/>
    <col min="12759" max="12759" width="13" customWidth="1"/>
    <col min="12760" max="12760" width="12.28515625" bestFit="1" customWidth="1"/>
    <col min="13004" max="13004" width="7.28515625" customWidth="1"/>
    <col min="13007" max="13007" width="21" customWidth="1"/>
    <col min="13008" max="13008" width="8" customWidth="1"/>
    <col min="13009" max="13009" width="17" customWidth="1"/>
    <col min="13010" max="13010" width="15.7109375" customWidth="1"/>
    <col min="13011" max="13011" width="17.28515625" customWidth="1"/>
    <col min="13012" max="13012" width="13.28515625" customWidth="1"/>
    <col min="13013" max="13013" width="15.140625" bestFit="1" customWidth="1"/>
    <col min="13014" max="13014" width="19.7109375" bestFit="1" customWidth="1"/>
    <col min="13015" max="13015" width="13" customWidth="1"/>
    <col min="13016" max="13016" width="12.28515625" bestFit="1" customWidth="1"/>
    <col min="13260" max="13260" width="7.28515625" customWidth="1"/>
    <col min="13263" max="13263" width="21" customWidth="1"/>
    <col min="13264" max="13264" width="8" customWidth="1"/>
    <col min="13265" max="13265" width="17" customWidth="1"/>
    <col min="13266" max="13266" width="15.7109375" customWidth="1"/>
    <col min="13267" max="13267" width="17.28515625" customWidth="1"/>
    <col min="13268" max="13268" width="13.28515625" customWidth="1"/>
    <col min="13269" max="13269" width="15.140625" bestFit="1" customWidth="1"/>
    <col min="13270" max="13270" width="19.7109375" bestFit="1" customWidth="1"/>
    <col min="13271" max="13271" width="13" customWidth="1"/>
    <col min="13272" max="13272" width="12.28515625" bestFit="1" customWidth="1"/>
    <col min="13516" max="13516" width="7.28515625" customWidth="1"/>
    <col min="13519" max="13519" width="21" customWidth="1"/>
    <col min="13520" max="13520" width="8" customWidth="1"/>
    <col min="13521" max="13521" width="17" customWidth="1"/>
    <col min="13522" max="13522" width="15.7109375" customWidth="1"/>
    <col min="13523" max="13523" width="17.28515625" customWidth="1"/>
    <col min="13524" max="13524" width="13.28515625" customWidth="1"/>
    <col min="13525" max="13525" width="15.140625" bestFit="1" customWidth="1"/>
    <col min="13526" max="13526" width="19.7109375" bestFit="1" customWidth="1"/>
    <col min="13527" max="13527" width="13" customWidth="1"/>
    <col min="13528" max="13528" width="12.28515625" bestFit="1" customWidth="1"/>
    <col min="13772" max="13772" width="7.28515625" customWidth="1"/>
    <col min="13775" max="13775" width="21" customWidth="1"/>
    <col min="13776" max="13776" width="8" customWidth="1"/>
    <col min="13777" max="13777" width="17" customWidth="1"/>
    <col min="13778" max="13778" width="15.7109375" customWidth="1"/>
    <col min="13779" max="13779" width="17.28515625" customWidth="1"/>
    <col min="13780" max="13780" width="13.28515625" customWidth="1"/>
    <col min="13781" max="13781" width="15.140625" bestFit="1" customWidth="1"/>
    <col min="13782" max="13782" width="19.7109375" bestFit="1" customWidth="1"/>
    <col min="13783" max="13783" width="13" customWidth="1"/>
    <col min="13784" max="13784" width="12.28515625" bestFit="1" customWidth="1"/>
    <col min="14028" max="14028" width="7.28515625" customWidth="1"/>
    <col min="14031" max="14031" width="21" customWidth="1"/>
    <col min="14032" max="14032" width="8" customWidth="1"/>
    <col min="14033" max="14033" width="17" customWidth="1"/>
    <col min="14034" max="14034" width="15.7109375" customWidth="1"/>
    <col min="14035" max="14035" width="17.28515625" customWidth="1"/>
    <col min="14036" max="14036" width="13.28515625" customWidth="1"/>
    <col min="14037" max="14037" width="15.140625" bestFit="1" customWidth="1"/>
    <col min="14038" max="14038" width="19.7109375" bestFit="1" customWidth="1"/>
    <col min="14039" max="14039" width="13" customWidth="1"/>
    <col min="14040" max="14040" width="12.28515625" bestFit="1" customWidth="1"/>
    <col min="14284" max="14284" width="7.28515625" customWidth="1"/>
    <col min="14287" max="14287" width="21" customWidth="1"/>
    <col min="14288" max="14288" width="8" customWidth="1"/>
    <col min="14289" max="14289" width="17" customWidth="1"/>
    <col min="14290" max="14290" width="15.7109375" customWidth="1"/>
    <col min="14291" max="14291" width="17.28515625" customWidth="1"/>
    <col min="14292" max="14292" width="13.28515625" customWidth="1"/>
    <col min="14293" max="14293" width="15.140625" bestFit="1" customWidth="1"/>
    <col min="14294" max="14294" width="19.7109375" bestFit="1" customWidth="1"/>
    <col min="14295" max="14295" width="13" customWidth="1"/>
    <col min="14296" max="14296" width="12.28515625" bestFit="1" customWidth="1"/>
    <col min="14540" max="14540" width="7.28515625" customWidth="1"/>
    <col min="14543" max="14543" width="21" customWidth="1"/>
    <col min="14544" max="14544" width="8" customWidth="1"/>
    <col min="14545" max="14545" width="17" customWidth="1"/>
    <col min="14546" max="14546" width="15.7109375" customWidth="1"/>
    <col min="14547" max="14547" width="17.28515625" customWidth="1"/>
    <col min="14548" max="14548" width="13.28515625" customWidth="1"/>
    <col min="14549" max="14549" width="15.140625" bestFit="1" customWidth="1"/>
    <col min="14550" max="14550" width="19.7109375" bestFit="1" customWidth="1"/>
    <col min="14551" max="14551" width="13" customWidth="1"/>
    <col min="14552" max="14552" width="12.28515625" bestFit="1" customWidth="1"/>
    <col min="14796" max="14796" width="7.28515625" customWidth="1"/>
    <col min="14799" max="14799" width="21" customWidth="1"/>
    <col min="14800" max="14800" width="8" customWidth="1"/>
    <col min="14801" max="14801" width="17" customWidth="1"/>
    <col min="14802" max="14802" width="15.7109375" customWidth="1"/>
    <col min="14803" max="14803" width="17.28515625" customWidth="1"/>
    <col min="14804" max="14804" width="13.28515625" customWidth="1"/>
    <col min="14805" max="14805" width="15.140625" bestFit="1" customWidth="1"/>
    <col min="14806" max="14806" width="19.7109375" bestFit="1" customWidth="1"/>
    <col min="14807" max="14807" width="13" customWidth="1"/>
    <col min="14808" max="14808" width="12.28515625" bestFit="1" customWidth="1"/>
    <col min="15052" max="15052" width="7.28515625" customWidth="1"/>
    <col min="15055" max="15055" width="21" customWidth="1"/>
    <col min="15056" max="15056" width="8" customWidth="1"/>
    <col min="15057" max="15057" width="17" customWidth="1"/>
    <col min="15058" max="15058" width="15.7109375" customWidth="1"/>
    <col min="15059" max="15059" width="17.28515625" customWidth="1"/>
    <col min="15060" max="15060" width="13.28515625" customWidth="1"/>
    <col min="15061" max="15061" width="15.140625" bestFit="1" customWidth="1"/>
    <col min="15062" max="15062" width="19.7109375" bestFit="1" customWidth="1"/>
    <col min="15063" max="15063" width="13" customWidth="1"/>
    <col min="15064" max="15064" width="12.28515625" bestFit="1" customWidth="1"/>
    <col min="15308" max="15308" width="7.28515625" customWidth="1"/>
    <col min="15311" max="15311" width="21" customWidth="1"/>
    <col min="15312" max="15312" width="8" customWidth="1"/>
    <col min="15313" max="15313" width="17" customWidth="1"/>
    <col min="15314" max="15314" width="15.7109375" customWidth="1"/>
    <col min="15315" max="15315" width="17.28515625" customWidth="1"/>
    <col min="15316" max="15316" width="13.28515625" customWidth="1"/>
    <col min="15317" max="15317" width="15.140625" bestFit="1" customWidth="1"/>
    <col min="15318" max="15318" width="19.7109375" bestFit="1" customWidth="1"/>
    <col min="15319" max="15319" width="13" customWidth="1"/>
    <col min="15320" max="15320" width="12.28515625" bestFit="1" customWidth="1"/>
    <col min="15564" max="15564" width="7.28515625" customWidth="1"/>
    <col min="15567" max="15567" width="21" customWidth="1"/>
    <col min="15568" max="15568" width="8" customWidth="1"/>
    <col min="15569" max="15569" width="17" customWidth="1"/>
    <col min="15570" max="15570" width="15.7109375" customWidth="1"/>
    <col min="15571" max="15571" width="17.28515625" customWidth="1"/>
    <col min="15572" max="15572" width="13.28515625" customWidth="1"/>
    <col min="15573" max="15573" width="15.140625" bestFit="1" customWidth="1"/>
    <col min="15574" max="15574" width="19.7109375" bestFit="1" customWidth="1"/>
    <col min="15575" max="15575" width="13" customWidth="1"/>
    <col min="15576" max="15576" width="12.28515625" bestFit="1" customWidth="1"/>
    <col min="15820" max="15820" width="7.28515625" customWidth="1"/>
    <col min="15823" max="15823" width="21" customWidth="1"/>
    <col min="15824" max="15824" width="8" customWidth="1"/>
    <col min="15825" max="15825" width="17" customWidth="1"/>
    <col min="15826" max="15826" width="15.7109375" customWidth="1"/>
    <col min="15827" max="15827" width="17.28515625" customWidth="1"/>
    <col min="15828" max="15828" width="13.28515625" customWidth="1"/>
    <col min="15829" max="15829" width="15.140625" bestFit="1" customWidth="1"/>
    <col min="15830" max="15830" width="19.7109375" bestFit="1" customWidth="1"/>
    <col min="15831" max="15831" width="13" customWidth="1"/>
    <col min="15832" max="15832" width="12.28515625" bestFit="1" customWidth="1"/>
    <col min="16076" max="16076" width="7.28515625" customWidth="1"/>
    <col min="16079" max="16079" width="21" customWidth="1"/>
    <col min="16080" max="16080" width="8" customWidth="1"/>
    <col min="16081" max="16081" width="17" customWidth="1"/>
    <col min="16082" max="16082" width="15.7109375" customWidth="1"/>
    <col min="16083" max="16083" width="17.28515625" customWidth="1"/>
    <col min="16084" max="16084" width="13.28515625" customWidth="1"/>
    <col min="16085" max="16085" width="15.140625" bestFit="1" customWidth="1"/>
    <col min="16086" max="16086" width="19.7109375" bestFit="1" customWidth="1"/>
    <col min="16087" max="16087" width="13" customWidth="1"/>
    <col min="16088" max="16088" width="12.28515625" bestFit="1" customWidth="1"/>
  </cols>
  <sheetData>
    <row r="1" spans="1:13" ht="18.75" x14ac:dyDescent="0.3">
      <c r="A1" s="246" t="s">
        <v>245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3" ht="18.75" x14ac:dyDescent="0.3">
      <c r="A2" s="17"/>
      <c r="B2" s="17"/>
      <c r="C2" s="17"/>
      <c r="D2" s="17"/>
      <c r="E2" s="133">
        <f>1610-E5</f>
        <v>0</v>
      </c>
      <c r="F2" s="109">
        <v>13209301</v>
      </c>
      <c r="G2" s="109">
        <v>4840000</v>
      </c>
      <c r="H2" s="109">
        <v>571000</v>
      </c>
      <c r="I2" s="109">
        <v>1223000</v>
      </c>
      <c r="J2" s="109">
        <v>6926738</v>
      </c>
      <c r="K2" s="109">
        <f>SUM(F2:J2)</f>
        <v>26770039</v>
      </c>
      <c r="L2" s="183"/>
    </row>
    <row r="3" spans="1:13" ht="57" x14ac:dyDescent="0.25">
      <c r="A3" s="18" t="s">
        <v>46</v>
      </c>
      <c r="B3" s="19" t="s">
        <v>47</v>
      </c>
      <c r="C3" s="247" t="s">
        <v>48</v>
      </c>
      <c r="D3" s="248"/>
      <c r="E3" s="20" t="s">
        <v>115</v>
      </c>
      <c r="F3" s="21" t="s">
        <v>49</v>
      </c>
      <c r="G3" s="21" t="s">
        <v>50</v>
      </c>
      <c r="H3" s="21" t="s">
        <v>51</v>
      </c>
      <c r="I3" s="21" t="s">
        <v>52</v>
      </c>
      <c r="J3" s="21" t="s">
        <v>53</v>
      </c>
      <c r="K3" s="21" t="s">
        <v>54</v>
      </c>
    </row>
    <row r="4" spans="1:13" x14ac:dyDescent="0.25">
      <c r="A4" s="18"/>
      <c r="B4" s="19"/>
      <c r="C4" s="19"/>
      <c r="D4" s="22" t="s">
        <v>55</v>
      </c>
      <c r="E4" s="23"/>
      <c r="F4" s="23">
        <f>F2-F5</f>
        <v>0</v>
      </c>
      <c r="G4" s="23">
        <f t="shared" ref="G4:J4" si="0">G2-G5</f>
        <v>0</v>
      </c>
      <c r="H4" s="23">
        <f t="shared" si="0"/>
        <v>0</v>
      </c>
      <c r="I4" s="23">
        <f t="shared" si="0"/>
        <v>0</v>
      </c>
      <c r="J4" s="23">
        <f t="shared" si="0"/>
        <v>0</v>
      </c>
      <c r="K4" s="24">
        <f>F4+G4+H4+I4+J4</f>
        <v>0</v>
      </c>
    </row>
    <row r="5" spans="1:13" ht="20.25" x14ac:dyDescent="0.3">
      <c r="A5" s="25">
        <v>644</v>
      </c>
      <c r="B5" s="249"/>
      <c r="C5" s="249"/>
      <c r="D5" s="26" t="s">
        <v>56</v>
      </c>
      <c r="E5" s="27">
        <f>E8+E17+E20+E23+E26+E29+E35+E38+E41+E44+E47+E50+E53+E59+E62+E65+E68+E71+E77+E80+E83+E86</f>
        <v>1610</v>
      </c>
      <c r="F5" s="28">
        <f>F6+F7</f>
        <v>13209301</v>
      </c>
      <c r="G5" s="28">
        <f t="shared" ref="G5:K5" si="1">G6+G7</f>
        <v>4840000</v>
      </c>
      <c r="H5" s="28">
        <f t="shared" si="1"/>
        <v>571000</v>
      </c>
      <c r="I5" s="28">
        <f t="shared" si="1"/>
        <v>1223000</v>
      </c>
      <c r="J5" s="28">
        <f>J6+J7</f>
        <v>6926738</v>
      </c>
      <c r="K5" s="28">
        <f t="shared" si="1"/>
        <v>26770039</v>
      </c>
      <c r="L5" s="160"/>
      <c r="M5" s="160"/>
    </row>
    <row r="6" spans="1:13" ht="15.75" x14ac:dyDescent="0.25">
      <c r="A6" s="29"/>
      <c r="B6" s="30"/>
      <c r="C6" s="31"/>
      <c r="D6" s="32" t="s">
        <v>57</v>
      </c>
      <c r="E6" s="33"/>
      <c r="F6" s="34">
        <f>F9+F12+F15+F24+F27+F30+F33+F45+F48+F51+F54+F57+F72+F75</f>
        <v>13172301</v>
      </c>
      <c r="G6" s="34">
        <f t="shared" ref="F6:I7" si="2">G9+G12+G15+G24+G27+G30+G33+G45+G48+G51+G54+G57+G72+G75</f>
        <v>2760846</v>
      </c>
      <c r="H6" s="34">
        <f t="shared" si="2"/>
        <v>488000</v>
      </c>
      <c r="I6" s="34">
        <f t="shared" si="2"/>
        <v>1060000</v>
      </c>
      <c r="J6" s="34">
        <f>J9+J15+J33+J48+J51+J54+J57+J72+J75</f>
        <v>5870738</v>
      </c>
      <c r="K6" s="34">
        <f>F6+G6+H6+I6+J6</f>
        <v>23351885</v>
      </c>
      <c r="L6" s="161"/>
      <c r="M6" s="160"/>
    </row>
    <row r="7" spans="1:13" ht="15.75" x14ac:dyDescent="0.25">
      <c r="A7" s="35"/>
      <c r="B7" s="36"/>
      <c r="C7" s="37"/>
      <c r="D7" s="38" t="s">
        <v>58</v>
      </c>
      <c r="E7" s="39"/>
      <c r="F7" s="40">
        <f t="shared" si="2"/>
        <v>37000</v>
      </c>
      <c r="G7" s="40">
        <f t="shared" si="2"/>
        <v>2079154</v>
      </c>
      <c r="H7" s="40">
        <f t="shared" si="2"/>
        <v>83000</v>
      </c>
      <c r="I7" s="40">
        <f t="shared" si="2"/>
        <v>163000</v>
      </c>
      <c r="J7" s="40">
        <f>J19+J37+J40+J43+J49+J55+J67+J73+J82+J85+J88</f>
        <v>1056000</v>
      </c>
      <c r="K7" s="40">
        <f>F7+G7+H7+I7+J7</f>
        <v>3418154</v>
      </c>
      <c r="L7" s="161"/>
      <c r="M7" s="160"/>
    </row>
    <row r="8" spans="1:13" x14ac:dyDescent="0.25">
      <c r="A8" s="41"/>
      <c r="B8" s="42">
        <v>16024</v>
      </c>
      <c r="C8" s="240" t="s">
        <v>59</v>
      </c>
      <c r="D8" s="241"/>
      <c r="E8" s="43">
        <v>23</v>
      </c>
      <c r="F8" s="44">
        <f>F9+F10</f>
        <v>202615</v>
      </c>
      <c r="G8" s="44">
        <f t="shared" ref="G8:K8" si="3">G9+G10</f>
        <v>140000</v>
      </c>
      <c r="H8" s="44">
        <f t="shared" si="3"/>
        <v>0</v>
      </c>
      <c r="I8" s="44">
        <f t="shared" si="3"/>
        <v>173000</v>
      </c>
      <c r="J8" s="44">
        <f t="shared" si="3"/>
        <v>0</v>
      </c>
      <c r="K8" s="44">
        <f t="shared" si="3"/>
        <v>515615</v>
      </c>
      <c r="L8" s="15"/>
    </row>
    <row r="9" spans="1:13" x14ac:dyDescent="0.25">
      <c r="A9" s="29"/>
      <c r="B9" s="30"/>
      <c r="C9" s="31"/>
      <c r="D9" s="32" t="s">
        <v>57</v>
      </c>
      <c r="E9" s="33"/>
      <c r="F9" s="45">
        <v>202615</v>
      </c>
      <c r="G9" s="45">
        <v>80000</v>
      </c>
      <c r="H9" s="45"/>
      <c r="I9" s="45">
        <v>150000</v>
      </c>
      <c r="J9" s="45"/>
      <c r="K9" s="34">
        <f>F9+G9+H9+I9+J9</f>
        <v>432615</v>
      </c>
      <c r="L9" s="182"/>
    </row>
    <row r="10" spans="1:13" x14ac:dyDescent="0.25">
      <c r="A10" s="46"/>
      <c r="B10" s="47"/>
      <c r="C10" s="48"/>
      <c r="D10" s="49" t="s">
        <v>58</v>
      </c>
      <c r="E10" s="50"/>
      <c r="F10" s="51"/>
      <c r="G10" s="51">
        <v>60000</v>
      </c>
      <c r="H10" s="51"/>
      <c r="I10" s="51">
        <v>23000</v>
      </c>
      <c r="J10" s="51"/>
      <c r="K10" s="52">
        <f>F10+G10+H10+I10+J10</f>
        <v>83000</v>
      </c>
      <c r="L10" s="15"/>
    </row>
    <row r="11" spans="1:13" x14ac:dyDescent="0.25">
      <c r="A11" s="41"/>
      <c r="B11" s="42">
        <v>16924</v>
      </c>
      <c r="C11" s="240" t="s">
        <v>60</v>
      </c>
      <c r="D11" s="241"/>
      <c r="E11" s="43"/>
      <c r="F11" s="44">
        <f>F12+F13</f>
        <v>231463</v>
      </c>
      <c r="G11" s="44">
        <f>G12+G13</f>
        <v>30000</v>
      </c>
      <c r="H11" s="44">
        <f t="shared" ref="H11:K11" si="4">H12+H13</f>
        <v>0</v>
      </c>
      <c r="I11" s="44">
        <f t="shared" si="4"/>
        <v>0</v>
      </c>
      <c r="J11" s="44">
        <f t="shared" si="4"/>
        <v>0</v>
      </c>
      <c r="K11" s="44">
        <f t="shared" si="4"/>
        <v>261463</v>
      </c>
    </row>
    <row r="12" spans="1:13" x14ac:dyDescent="0.25">
      <c r="A12" s="29"/>
      <c r="B12" s="53"/>
      <c r="C12" s="31"/>
      <c r="D12" s="32" t="s">
        <v>57</v>
      </c>
      <c r="E12" s="33"/>
      <c r="F12" s="45">
        <v>231463</v>
      </c>
      <c r="G12" s="45">
        <v>10000</v>
      </c>
      <c r="H12" s="45"/>
      <c r="I12" s="45"/>
      <c r="J12" s="45">
        <v>0</v>
      </c>
      <c r="K12" s="45">
        <f>F12+G12+H12+I12+J12</f>
        <v>241463</v>
      </c>
    </row>
    <row r="13" spans="1:13" x14ac:dyDescent="0.25">
      <c r="A13" s="46"/>
      <c r="B13" s="54"/>
      <c r="C13" s="48"/>
      <c r="D13" s="49" t="s">
        <v>58</v>
      </c>
      <c r="E13" s="50"/>
      <c r="F13" s="51"/>
      <c r="G13" s="51">
        <v>20000</v>
      </c>
      <c r="H13" s="51"/>
      <c r="I13" s="51"/>
      <c r="J13" s="51">
        <v>0</v>
      </c>
      <c r="K13" s="51">
        <f>F13+G13+H13+I13+J13</f>
        <v>20000</v>
      </c>
    </row>
    <row r="14" spans="1:13" x14ac:dyDescent="0.25">
      <c r="A14" s="41">
        <v>1.3</v>
      </c>
      <c r="B14" s="55">
        <v>163</v>
      </c>
      <c r="C14" s="237" t="s">
        <v>61</v>
      </c>
      <c r="D14" s="237"/>
      <c r="E14" s="43">
        <f>E17+E20</f>
        <v>30</v>
      </c>
      <c r="F14" s="44">
        <f>F15+F16</f>
        <v>202437</v>
      </c>
      <c r="G14" s="44">
        <f>G15+G16</f>
        <v>278000</v>
      </c>
      <c r="H14" s="44">
        <f t="shared" ref="H14:K14" si="5">H15+H16</f>
        <v>0</v>
      </c>
      <c r="I14" s="44">
        <f t="shared" si="5"/>
        <v>0</v>
      </c>
      <c r="J14" s="44">
        <f t="shared" si="5"/>
        <v>62000</v>
      </c>
      <c r="K14" s="44">
        <f t="shared" si="5"/>
        <v>542437</v>
      </c>
    </row>
    <row r="15" spans="1:13" x14ac:dyDescent="0.25">
      <c r="A15" s="88"/>
      <c r="B15" s="89"/>
      <c r="C15" s="90"/>
      <c r="D15" s="91" t="s">
        <v>57</v>
      </c>
      <c r="E15" s="92"/>
      <c r="F15" s="93">
        <f>F18+F21</f>
        <v>202437</v>
      </c>
      <c r="G15" s="93">
        <f>G18+G21</f>
        <v>181000</v>
      </c>
      <c r="H15" s="93">
        <f t="shared" ref="H15:K15" si="6">H18+H21</f>
        <v>0</v>
      </c>
      <c r="I15" s="93">
        <f t="shared" si="6"/>
        <v>0</v>
      </c>
      <c r="J15" s="93">
        <f>J18</f>
        <v>55000</v>
      </c>
      <c r="K15" s="93">
        <f t="shared" si="6"/>
        <v>438437</v>
      </c>
    </row>
    <row r="16" spans="1:13" ht="19.5" customHeight="1" x14ac:dyDescent="0.25">
      <c r="A16" s="46"/>
      <c r="B16" s="47"/>
      <c r="C16" s="48"/>
      <c r="D16" s="49" t="s">
        <v>58</v>
      </c>
      <c r="E16" s="50"/>
      <c r="F16" s="51">
        <f>F19+F22</f>
        <v>0</v>
      </c>
      <c r="G16" s="51">
        <f>G19+G22</f>
        <v>97000</v>
      </c>
      <c r="H16" s="51"/>
      <c r="I16" s="51"/>
      <c r="J16" s="51">
        <f>J19</f>
        <v>7000</v>
      </c>
      <c r="K16" s="51">
        <f>F16+G16+H16+I16+J16</f>
        <v>104000</v>
      </c>
    </row>
    <row r="17" spans="1:12" ht="19.5" customHeight="1" x14ac:dyDescent="0.25">
      <c r="A17" s="56" t="s">
        <v>62</v>
      </c>
      <c r="B17" s="57">
        <v>16324</v>
      </c>
      <c r="C17" s="233" t="s">
        <v>9</v>
      </c>
      <c r="D17" s="234"/>
      <c r="E17" s="58">
        <v>28</v>
      </c>
      <c r="F17" s="59">
        <f>SUM(F18:F19)</f>
        <v>187099</v>
      </c>
      <c r="G17" s="59">
        <f>SUM(G18:G19)</f>
        <v>275000</v>
      </c>
      <c r="H17" s="59">
        <f t="shared" ref="H17:K17" si="7">SUM(H18:H19)</f>
        <v>0</v>
      </c>
      <c r="I17" s="59">
        <f t="shared" si="7"/>
        <v>0</v>
      </c>
      <c r="J17" s="59">
        <f>'TABELA 4.2'!D6</f>
        <v>55000</v>
      </c>
      <c r="K17" s="59">
        <f t="shared" si="7"/>
        <v>524099</v>
      </c>
    </row>
    <row r="18" spans="1:12" ht="15.75" customHeight="1" x14ac:dyDescent="0.25">
      <c r="A18" s="81"/>
      <c r="B18" s="82"/>
      <c r="C18" s="83"/>
      <c r="D18" s="84" t="s">
        <v>57</v>
      </c>
      <c r="E18" s="85"/>
      <c r="F18" s="86">
        <v>187099</v>
      </c>
      <c r="G18" s="87">
        <v>180000</v>
      </c>
      <c r="H18" s="86"/>
      <c r="I18" s="86"/>
      <c r="J18" s="86">
        <f>'TABELA 4.2'!D5</f>
        <v>55000</v>
      </c>
      <c r="K18" s="86">
        <f>F18+G18+H18+I18+J18</f>
        <v>422099</v>
      </c>
    </row>
    <row r="19" spans="1:12" ht="17.25" customHeight="1" x14ac:dyDescent="0.25">
      <c r="A19" s="46"/>
      <c r="B19" s="47"/>
      <c r="C19" s="48"/>
      <c r="D19" s="49" t="s">
        <v>58</v>
      </c>
      <c r="E19" s="50"/>
      <c r="F19" s="51"/>
      <c r="G19" s="51">
        <v>95000</v>
      </c>
      <c r="H19" s="51"/>
      <c r="I19" s="51"/>
      <c r="J19" s="51">
        <f>'TABELA 4.2'!E5</f>
        <v>7000</v>
      </c>
      <c r="K19" s="51">
        <f>F19+G19+H19+I19+J19</f>
        <v>102000</v>
      </c>
      <c r="L19" s="16"/>
    </row>
    <row r="20" spans="1:12" ht="19.5" customHeight="1" x14ac:dyDescent="0.25">
      <c r="A20" s="56" t="s">
        <v>63</v>
      </c>
      <c r="B20" s="57">
        <v>16524</v>
      </c>
      <c r="C20" s="233" t="s">
        <v>64</v>
      </c>
      <c r="D20" s="234"/>
      <c r="E20" s="58">
        <v>2</v>
      </c>
      <c r="F20" s="59">
        <f>SUM(F21:F22)</f>
        <v>15338</v>
      </c>
      <c r="G20" s="59">
        <f>SUM(G21:G22)</f>
        <v>3000</v>
      </c>
      <c r="H20" s="59">
        <f>SUM(H21:H22)</f>
        <v>0</v>
      </c>
      <c r="I20" s="59">
        <f>SUM(I21:I22)</f>
        <v>0</v>
      </c>
      <c r="J20" s="59">
        <f>SUM(J21:J22)</f>
        <v>0</v>
      </c>
      <c r="K20" s="59">
        <f>SUM(F20:J20)</f>
        <v>18338</v>
      </c>
      <c r="L20" s="16"/>
    </row>
    <row r="21" spans="1:12" ht="19.5" customHeight="1" x14ac:dyDescent="0.25">
      <c r="A21" s="81"/>
      <c r="B21" s="82"/>
      <c r="C21" s="83"/>
      <c r="D21" s="84" t="s">
        <v>57</v>
      </c>
      <c r="E21" s="85"/>
      <c r="F21" s="86">
        <v>15338</v>
      </c>
      <c r="G21" s="87">
        <v>1000</v>
      </c>
      <c r="H21" s="86"/>
      <c r="I21" s="86"/>
      <c r="J21" s="86"/>
      <c r="K21" s="86">
        <f>F21+G21+H21+I21+J21</f>
        <v>16338</v>
      </c>
      <c r="L21" s="16"/>
    </row>
    <row r="22" spans="1:12" x14ac:dyDescent="0.25">
      <c r="A22" s="60"/>
      <c r="B22" s="61"/>
      <c r="C22" s="62"/>
      <c r="D22" s="63" t="s">
        <v>58</v>
      </c>
      <c r="E22" s="64"/>
      <c r="F22" s="65"/>
      <c r="G22" s="65">
        <v>2000</v>
      </c>
      <c r="H22" s="65"/>
      <c r="I22" s="65"/>
      <c r="J22" s="51"/>
      <c r="K22" s="65">
        <f>F22+G22+H22+I22+J22</f>
        <v>2000</v>
      </c>
    </row>
    <row r="23" spans="1:12" x14ac:dyDescent="0.25">
      <c r="A23" s="41"/>
      <c r="B23" s="42">
        <v>16647</v>
      </c>
      <c r="C23" s="240" t="s">
        <v>65</v>
      </c>
      <c r="D23" s="241"/>
      <c r="E23" s="43">
        <v>15</v>
      </c>
      <c r="F23" s="44">
        <f>F24+F25</f>
        <v>125671</v>
      </c>
      <c r="G23" s="44">
        <f>G24+G25</f>
        <v>20000</v>
      </c>
      <c r="H23" s="44">
        <f t="shared" ref="H23:K23" si="8">H24+H25</f>
        <v>0</v>
      </c>
      <c r="I23" s="44">
        <f t="shared" si="8"/>
        <v>0</v>
      </c>
      <c r="J23" s="44">
        <f t="shared" si="8"/>
        <v>0</v>
      </c>
      <c r="K23" s="44">
        <f t="shared" si="8"/>
        <v>145671</v>
      </c>
    </row>
    <row r="24" spans="1:12" x14ac:dyDescent="0.25">
      <c r="A24" s="29"/>
      <c r="B24" s="30"/>
      <c r="C24" s="31"/>
      <c r="D24" s="32" t="s">
        <v>57</v>
      </c>
      <c r="E24" s="33"/>
      <c r="F24" s="45">
        <v>125671</v>
      </c>
      <c r="G24" s="45">
        <v>15000</v>
      </c>
      <c r="H24" s="45"/>
      <c r="I24" s="45"/>
      <c r="J24" s="45">
        <v>0</v>
      </c>
      <c r="K24" s="45">
        <f>SUM(F24:J24)</f>
        <v>140671</v>
      </c>
    </row>
    <row r="25" spans="1:12" x14ac:dyDescent="0.25">
      <c r="A25" s="60"/>
      <c r="B25" s="61"/>
      <c r="C25" s="62"/>
      <c r="D25" s="63" t="s">
        <v>58</v>
      </c>
      <c r="E25" s="64"/>
      <c r="F25" s="65"/>
      <c r="G25" s="65">
        <v>5000</v>
      </c>
      <c r="H25" s="65"/>
      <c r="I25" s="65"/>
      <c r="J25" s="51">
        <v>0</v>
      </c>
      <c r="K25" s="65">
        <f>SUM(F25:J25)</f>
        <v>5000</v>
      </c>
    </row>
    <row r="26" spans="1:12" x14ac:dyDescent="0.25">
      <c r="A26" s="41"/>
      <c r="B26" s="42">
        <v>16820</v>
      </c>
      <c r="C26" s="240" t="s">
        <v>66</v>
      </c>
      <c r="D26" s="241"/>
      <c r="E26" s="43">
        <v>7</v>
      </c>
      <c r="F26" s="44">
        <f>F27+F28</f>
        <v>53825</v>
      </c>
      <c r="G26" s="44">
        <f>G27+G28</f>
        <v>4500</v>
      </c>
      <c r="H26" s="44">
        <f t="shared" ref="H26:K26" si="9">H27+H28</f>
        <v>0</v>
      </c>
      <c r="I26" s="44">
        <f t="shared" si="9"/>
        <v>0</v>
      </c>
      <c r="J26" s="44">
        <f t="shared" si="9"/>
        <v>0</v>
      </c>
      <c r="K26" s="44">
        <f t="shared" si="9"/>
        <v>58325</v>
      </c>
    </row>
    <row r="27" spans="1:12" x14ac:dyDescent="0.25">
      <c r="A27" s="29"/>
      <c r="B27" s="30"/>
      <c r="C27" s="31"/>
      <c r="D27" s="32" t="s">
        <v>57</v>
      </c>
      <c r="E27" s="33"/>
      <c r="F27" s="66">
        <v>53825</v>
      </c>
      <c r="G27" s="45">
        <v>3100</v>
      </c>
      <c r="H27" s="45"/>
      <c r="I27" s="45"/>
      <c r="J27" s="45">
        <v>0</v>
      </c>
      <c r="K27" s="45">
        <f>SUM(F27:J27)</f>
        <v>56925</v>
      </c>
    </row>
    <row r="28" spans="1:12" x14ac:dyDescent="0.25">
      <c r="A28" s="46"/>
      <c r="B28" s="47"/>
      <c r="C28" s="48"/>
      <c r="D28" s="49" t="s">
        <v>58</v>
      </c>
      <c r="E28" s="50"/>
      <c r="F28" s="51"/>
      <c r="G28" s="51">
        <v>1400</v>
      </c>
      <c r="H28" s="51"/>
      <c r="I28" s="51"/>
      <c r="J28" s="51">
        <v>0</v>
      </c>
      <c r="K28" s="51">
        <f>SUM(F28:J28)</f>
        <v>1400</v>
      </c>
    </row>
    <row r="29" spans="1:12" x14ac:dyDescent="0.25">
      <c r="A29" s="41"/>
      <c r="B29" s="42">
        <v>17524</v>
      </c>
      <c r="C29" s="240" t="s">
        <v>67</v>
      </c>
      <c r="D29" s="241"/>
      <c r="E29" s="43">
        <v>27</v>
      </c>
      <c r="F29" s="44">
        <f>F30+F31</f>
        <v>187739</v>
      </c>
      <c r="G29" s="44">
        <f>G30+G31</f>
        <v>26000</v>
      </c>
      <c r="H29" s="44">
        <f t="shared" ref="H29:K29" si="10">H30+H31</f>
        <v>0</v>
      </c>
      <c r="I29" s="44">
        <f t="shared" si="10"/>
        <v>0</v>
      </c>
      <c r="J29" s="44">
        <f t="shared" si="10"/>
        <v>0</v>
      </c>
      <c r="K29" s="44">
        <f t="shared" si="10"/>
        <v>213739</v>
      </c>
    </row>
    <row r="30" spans="1:12" x14ac:dyDescent="0.25">
      <c r="A30" s="29"/>
      <c r="B30" s="30"/>
      <c r="C30" s="31"/>
      <c r="D30" s="32" t="s">
        <v>57</v>
      </c>
      <c r="E30" s="33"/>
      <c r="F30" s="45">
        <v>187739</v>
      </c>
      <c r="G30" s="45">
        <v>15000</v>
      </c>
      <c r="H30" s="45"/>
      <c r="I30" s="45"/>
      <c r="J30" s="45"/>
      <c r="K30" s="45">
        <f>F30+G30+H30+I30+J30</f>
        <v>202739</v>
      </c>
    </row>
    <row r="31" spans="1:12" x14ac:dyDescent="0.25">
      <c r="A31" s="46"/>
      <c r="B31" s="47"/>
      <c r="C31" s="48"/>
      <c r="D31" s="49" t="s">
        <v>58</v>
      </c>
      <c r="E31" s="50"/>
      <c r="F31" s="51"/>
      <c r="G31" s="51">
        <v>11000</v>
      </c>
      <c r="H31" s="51"/>
      <c r="I31" s="51"/>
      <c r="J31" s="51"/>
      <c r="K31" s="51">
        <f>F31+G31+H31+I31+J31</f>
        <v>11000</v>
      </c>
    </row>
    <row r="32" spans="1:12" x14ac:dyDescent="0.25">
      <c r="A32" s="41">
        <v>1.7</v>
      </c>
      <c r="B32" s="55">
        <v>180</v>
      </c>
      <c r="C32" s="237" t="s">
        <v>68</v>
      </c>
      <c r="D32" s="237"/>
      <c r="E32" s="43">
        <f t="shared" ref="E32:K34" si="11">E35+E38+E41</f>
        <v>48</v>
      </c>
      <c r="F32" s="44">
        <f>F33+F34</f>
        <v>360188</v>
      </c>
      <c r="G32" s="44">
        <f t="shared" si="11"/>
        <v>1807201</v>
      </c>
      <c r="H32" s="44">
        <f t="shared" si="11"/>
        <v>298500</v>
      </c>
      <c r="I32" s="44">
        <f>I35+I38+I41</f>
        <v>80000</v>
      </c>
      <c r="J32" s="44">
        <f t="shared" si="11"/>
        <v>2511538</v>
      </c>
      <c r="K32" s="44">
        <f t="shared" si="11"/>
        <v>5057427</v>
      </c>
    </row>
    <row r="33" spans="1:11" x14ac:dyDescent="0.25">
      <c r="A33" s="88"/>
      <c r="B33" s="89"/>
      <c r="C33" s="90"/>
      <c r="D33" s="91" t="s">
        <v>57</v>
      </c>
      <c r="E33" s="92"/>
      <c r="F33" s="93">
        <f>F36+F39+F42</f>
        <v>360188</v>
      </c>
      <c r="G33" s="93">
        <f t="shared" si="11"/>
        <v>738045</v>
      </c>
      <c r="H33" s="93">
        <f t="shared" si="11"/>
        <v>248500</v>
      </c>
      <c r="I33" s="93">
        <f t="shared" si="11"/>
        <v>70000</v>
      </c>
      <c r="J33" s="93">
        <f>J36+J39+J42</f>
        <v>2066538</v>
      </c>
      <c r="K33" s="93">
        <f t="shared" si="11"/>
        <v>3483271</v>
      </c>
    </row>
    <row r="34" spans="1:11" x14ac:dyDescent="0.25">
      <c r="A34" s="60"/>
      <c r="B34" s="61"/>
      <c r="C34" s="62"/>
      <c r="D34" s="63" t="s">
        <v>58</v>
      </c>
      <c r="E34" s="64"/>
      <c r="F34" s="65">
        <f>F37+F40+F43</f>
        <v>0</v>
      </c>
      <c r="G34" s="65">
        <f t="shared" si="11"/>
        <v>1069156</v>
      </c>
      <c r="H34" s="65">
        <f t="shared" si="11"/>
        <v>50000</v>
      </c>
      <c r="I34" s="65">
        <f t="shared" si="11"/>
        <v>10000</v>
      </c>
      <c r="J34" s="65">
        <f>J37+J40+J43</f>
        <v>445000</v>
      </c>
      <c r="K34" s="65">
        <f t="shared" si="11"/>
        <v>1574156</v>
      </c>
    </row>
    <row r="35" spans="1:11" x14ac:dyDescent="0.25">
      <c r="A35" s="56" t="s">
        <v>69</v>
      </c>
      <c r="B35" s="57">
        <v>18184</v>
      </c>
      <c r="C35" s="233" t="s">
        <v>70</v>
      </c>
      <c r="D35" s="234"/>
      <c r="E35" s="58">
        <v>13</v>
      </c>
      <c r="F35" s="59">
        <f>SUM(F36:F37)</f>
        <v>84470</v>
      </c>
      <c r="G35" s="59">
        <f>SUM(G36:G37)</f>
        <v>1490765</v>
      </c>
      <c r="H35" s="59">
        <f>SUM(H36:H37)</f>
        <v>298500</v>
      </c>
      <c r="I35" s="59">
        <f>SUM(I36:I37)</f>
        <v>80000</v>
      </c>
      <c r="J35" s="59">
        <f>J36+J37</f>
        <v>2371538</v>
      </c>
      <c r="K35" s="59">
        <f t="shared" ref="K35:K43" si="12">SUM(F35:J35)</f>
        <v>4325273</v>
      </c>
    </row>
    <row r="36" spans="1:11" x14ac:dyDescent="0.25">
      <c r="A36" s="81"/>
      <c r="B36" s="82"/>
      <c r="C36" s="83"/>
      <c r="D36" s="84" t="s">
        <v>57</v>
      </c>
      <c r="E36" s="85"/>
      <c r="F36" s="86">
        <v>84470</v>
      </c>
      <c r="G36" s="86">
        <v>538045</v>
      </c>
      <c r="H36" s="86">
        <v>248500</v>
      </c>
      <c r="I36" s="86">
        <v>70000</v>
      </c>
      <c r="J36" s="86">
        <f>'TABELA 4.2'!D11</f>
        <v>1946538</v>
      </c>
      <c r="K36" s="86">
        <f t="shared" si="12"/>
        <v>2887553</v>
      </c>
    </row>
    <row r="37" spans="1:11" x14ac:dyDescent="0.25">
      <c r="A37" s="46"/>
      <c r="B37" s="47"/>
      <c r="C37" s="48"/>
      <c r="D37" s="49" t="s">
        <v>58</v>
      </c>
      <c r="E37" s="50"/>
      <c r="F37" s="51"/>
      <c r="G37" s="51">
        <v>952720</v>
      </c>
      <c r="H37" s="51">
        <v>50000</v>
      </c>
      <c r="I37" s="51">
        <v>10000</v>
      </c>
      <c r="J37" s="51">
        <f>'TABELA 4.2'!E11</f>
        <v>425000</v>
      </c>
      <c r="K37" s="51">
        <f t="shared" si="12"/>
        <v>1437720</v>
      </c>
    </row>
    <row r="38" spans="1:11" x14ac:dyDescent="0.25">
      <c r="A38" s="56" t="s">
        <v>71</v>
      </c>
      <c r="B38" s="57">
        <v>18428</v>
      </c>
      <c r="C38" s="233" t="s">
        <v>72</v>
      </c>
      <c r="D38" s="234"/>
      <c r="E38" s="58">
        <v>31</v>
      </c>
      <c r="F38" s="59">
        <f>SUM(F39:F40)</f>
        <v>240962</v>
      </c>
      <c r="G38" s="96">
        <f>SUM(G39:G40)</f>
        <v>66390</v>
      </c>
      <c r="H38" s="59">
        <f>SUM(H39:H40)</f>
        <v>0</v>
      </c>
      <c r="I38" s="59">
        <f>SUM(I39:I40)</f>
        <v>0</v>
      </c>
      <c r="J38" s="59">
        <f>SUM(J39:J40)</f>
        <v>140000</v>
      </c>
      <c r="K38" s="59">
        <f t="shared" si="12"/>
        <v>447352</v>
      </c>
    </row>
    <row r="39" spans="1:11" x14ac:dyDescent="0.25">
      <c r="A39" s="81"/>
      <c r="B39" s="82"/>
      <c r="C39" s="83"/>
      <c r="D39" s="84" t="s">
        <v>57</v>
      </c>
      <c r="E39" s="85"/>
      <c r="F39" s="86">
        <v>240962</v>
      </c>
      <c r="G39" s="87">
        <v>50000</v>
      </c>
      <c r="H39" s="86"/>
      <c r="I39" s="86"/>
      <c r="J39" s="86">
        <f>'TABELA 4.2'!D55</f>
        <v>120000</v>
      </c>
      <c r="K39" s="86">
        <f t="shared" si="12"/>
        <v>410962</v>
      </c>
    </row>
    <row r="40" spans="1:11" x14ac:dyDescent="0.25">
      <c r="A40" s="46"/>
      <c r="B40" s="47"/>
      <c r="C40" s="48"/>
      <c r="D40" s="49" t="s">
        <v>58</v>
      </c>
      <c r="E40" s="50"/>
      <c r="F40" s="51"/>
      <c r="G40" s="108">
        <v>16390</v>
      </c>
      <c r="H40" s="51"/>
      <c r="I40" s="51"/>
      <c r="J40" s="51">
        <f>'TABELA 4.2'!E55</f>
        <v>20000</v>
      </c>
      <c r="K40" s="51">
        <f t="shared" si="12"/>
        <v>36390</v>
      </c>
    </row>
    <row r="41" spans="1:11" x14ac:dyDescent="0.25">
      <c r="A41" s="56" t="s">
        <v>73</v>
      </c>
      <c r="B41" s="57">
        <v>18468</v>
      </c>
      <c r="C41" s="244" t="s">
        <v>74</v>
      </c>
      <c r="D41" s="245"/>
      <c r="E41" s="58">
        <v>4</v>
      </c>
      <c r="F41" s="59">
        <f>SUM(F42:F43)</f>
        <v>34756</v>
      </c>
      <c r="G41" s="59">
        <f>SUM(G42:G43)</f>
        <v>250046</v>
      </c>
      <c r="H41" s="59">
        <f>SUM(H42:H43)</f>
        <v>0</v>
      </c>
      <c r="I41" s="59">
        <f>SUM(I42:I43)</f>
        <v>0</v>
      </c>
      <c r="J41" s="59">
        <f>SUM(J42:J43)</f>
        <v>0</v>
      </c>
      <c r="K41" s="59">
        <f t="shared" si="12"/>
        <v>284802</v>
      </c>
    </row>
    <row r="42" spans="1:11" x14ac:dyDescent="0.25">
      <c r="A42" s="81"/>
      <c r="B42" s="82"/>
      <c r="C42" s="83"/>
      <c r="D42" s="84" t="s">
        <v>57</v>
      </c>
      <c r="E42" s="85"/>
      <c r="F42" s="86">
        <v>34756</v>
      </c>
      <c r="G42" s="86">
        <v>150000</v>
      </c>
      <c r="H42" s="86"/>
      <c r="I42" s="86"/>
      <c r="J42" s="86"/>
      <c r="K42" s="86">
        <f t="shared" si="12"/>
        <v>184756</v>
      </c>
    </row>
    <row r="43" spans="1:11" x14ac:dyDescent="0.25">
      <c r="A43" s="60"/>
      <c r="B43" s="61"/>
      <c r="C43" s="62"/>
      <c r="D43" s="63" t="s">
        <v>58</v>
      </c>
      <c r="E43" s="64"/>
      <c r="F43" s="65"/>
      <c r="G43" s="65">
        <v>100046</v>
      </c>
      <c r="H43" s="65"/>
      <c r="I43" s="65"/>
      <c r="J43" s="51"/>
      <c r="K43" s="65">
        <f t="shared" si="12"/>
        <v>100046</v>
      </c>
    </row>
    <row r="44" spans="1:11" x14ac:dyDescent="0.25">
      <c r="A44" s="41"/>
      <c r="B44" s="42">
        <v>19620</v>
      </c>
      <c r="C44" s="235" t="s">
        <v>75</v>
      </c>
      <c r="D44" s="236"/>
      <c r="E44" s="43">
        <v>9</v>
      </c>
      <c r="F44" s="44">
        <f>F45+F46</f>
        <v>53669</v>
      </c>
      <c r="G44" s="44">
        <f t="shared" ref="G44:K44" si="13">G45+G46</f>
        <v>8000</v>
      </c>
      <c r="H44" s="44">
        <f t="shared" si="13"/>
        <v>20000</v>
      </c>
      <c r="I44" s="44">
        <f t="shared" si="13"/>
        <v>0</v>
      </c>
      <c r="J44" s="44">
        <f t="shared" si="13"/>
        <v>0</v>
      </c>
      <c r="K44" s="44">
        <f t="shared" si="13"/>
        <v>81669</v>
      </c>
    </row>
    <row r="45" spans="1:11" x14ac:dyDescent="0.25">
      <c r="A45" s="29"/>
      <c r="B45" s="30"/>
      <c r="C45" s="31"/>
      <c r="D45" s="32" t="s">
        <v>57</v>
      </c>
      <c r="E45" s="33"/>
      <c r="F45" s="45">
        <v>53669</v>
      </c>
      <c r="G45" s="45">
        <v>5000</v>
      </c>
      <c r="H45" s="45">
        <v>15000</v>
      </c>
      <c r="I45" s="45"/>
      <c r="J45" s="45">
        <v>0</v>
      </c>
      <c r="K45" s="45">
        <f>SUM(F45:J45)</f>
        <v>73669</v>
      </c>
    </row>
    <row r="46" spans="1:11" x14ac:dyDescent="0.25">
      <c r="A46" s="60"/>
      <c r="B46" s="61"/>
      <c r="C46" s="62"/>
      <c r="D46" s="63" t="s">
        <v>58</v>
      </c>
      <c r="E46" s="64"/>
      <c r="F46" s="65"/>
      <c r="G46" s="65">
        <v>3000</v>
      </c>
      <c r="H46" s="65">
        <v>5000</v>
      </c>
      <c r="I46" s="65"/>
      <c r="J46" s="51">
        <v>0</v>
      </c>
      <c r="K46" s="65">
        <f>SUM(F46:J46)</f>
        <v>8000</v>
      </c>
    </row>
    <row r="47" spans="1:11" x14ac:dyDescent="0.25">
      <c r="A47" s="41"/>
      <c r="B47" s="42">
        <v>47024</v>
      </c>
      <c r="C47" s="240" t="s">
        <v>76</v>
      </c>
      <c r="D47" s="241"/>
      <c r="E47" s="43">
        <v>14</v>
      </c>
      <c r="F47" s="44">
        <f>F48+F49</f>
        <v>99212</v>
      </c>
      <c r="G47" s="44">
        <f t="shared" ref="G47:K47" si="14">G48+G49</f>
        <v>15200</v>
      </c>
      <c r="H47" s="44">
        <f t="shared" si="14"/>
        <v>0</v>
      </c>
      <c r="I47" s="44">
        <f t="shared" si="14"/>
        <v>350000</v>
      </c>
      <c r="J47" s="44">
        <f t="shared" si="14"/>
        <v>450000</v>
      </c>
      <c r="K47" s="44">
        <f t="shared" si="14"/>
        <v>914412</v>
      </c>
    </row>
    <row r="48" spans="1:11" x14ac:dyDescent="0.25">
      <c r="A48" s="29"/>
      <c r="B48" s="30"/>
      <c r="C48" s="31"/>
      <c r="D48" s="32" t="s">
        <v>57</v>
      </c>
      <c r="E48" s="33"/>
      <c r="F48" s="45">
        <v>99212</v>
      </c>
      <c r="G48" s="45">
        <v>10000</v>
      </c>
      <c r="H48" s="45"/>
      <c r="I48" s="45">
        <v>260000</v>
      </c>
      <c r="J48" s="45">
        <f>'TABELA 4.2'!D58</f>
        <v>250000</v>
      </c>
      <c r="K48" s="45">
        <f>F48+G48+H48+I48+J48</f>
        <v>619212</v>
      </c>
    </row>
    <row r="49" spans="1:13" x14ac:dyDescent="0.25">
      <c r="A49" s="60"/>
      <c r="B49" s="61"/>
      <c r="C49" s="62"/>
      <c r="D49" s="63" t="s">
        <v>58</v>
      </c>
      <c r="E49" s="64"/>
      <c r="F49" s="65"/>
      <c r="G49" s="65">
        <v>5200</v>
      </c>
      <c r="H49" s="65"/>
      <c r="I49" s="65">
        <v>90000</v>
      </c>
      <c r="J49" s="65">
        <f>'TABELA 4.2'!E58</f>
        <v>200000</v>
      </c>
      <c r="K49" s="51">
        <f>F49+G49+H49+I49+J49</f>
        <v>295200</v>
      </c>
    </row>
    <row r="50" spans="1:13" x14ac:dyDescent="0.25">
      <c r="A50" s="41"/>
      <c r="B50" s="42">
        <v>65120</v>
      </c>
      <c r="C50" s="240" t="s">
        <v>77</v>
      </c>
      <c r="D50" s="241"/>
      <c r="E50" s="43">
        <v>13</v>
      </c>
      <c r="F50" s="44">
        <f>F51+F52</f>
        <v>88481</v>
      </c>
      <c r="G50" s="44">
        <f t="shared" ref="G50:J50" si="15">G51+G52</f>
        <v>6000</v>
      </c>
      <c r="H50" s="44">
        <f t="shared" si="15"/>
        <v>0</v>
      </c>
      <c r="I50" s="44">
        <f t="shared" si="15"/>
        <v>0</v>
      </c>
      <c r="J50" s="44">
        <f t="shared" si="15"/>
        <v>0</v>
      </c>
      <c r="K50" s="44">
        <f>K51+K52</f>
        <v>94481</v>
      </c>
    </row>
    <row r="51" spans="1:13" x14ac:dyDescent="0.25">
      <c r="A51" s="29"/>
      <c r="B51" s="30"/>
      <c r="C51" s="31"/>
      <c r="D51" s="32" t="s">
        <v>57</v>
      </c>
      <c r="E51" s="33"/>
      <c r="F51" s="45">
        <v>88481</v>
      </c>
      <c r="G51" s="45">
        <v>3000</v>
      </c>
      <c r="H51" s="45"/>
      <c r="I51" s="45"/>
      <c r="J51" s="45">
        <f>'TABELA 4.2'!D63</f>
        <v>0</v>
      </c>
      <c r="K51" s="45">
        <f>F51+G51+H51+I51+J51</f>
        <v>91481</v>
      </c>
    </row>
    <row r="52" spans="1:13" x14ac:dyDescent="0.25">
      <c r="A52" s="46"/>
      <c r="B52" s="47"/>
      <c r="C52" s="48"/>
      <c r="D52" s="49" t="s">
        <v>58</v>
      </c>
      <c r="E52" s="50"/>
      <c r="F52" s="51"/>
      <c r="G52" s="51">
        <v>3000</v>
      </c>
      <c r="H52" s="51"/>
      <c r="I52" s="51"/>
      <c r="J52" s="51">
        <f>'TABELA 4.2'!E62</f>
        <v>0</v>
      </c>
      <c r="K52" s="51">
        <f>F52+G52+H52+I52+J52</f>
        <v>3000</v>
      </c>
    </row>
    <row r="53" spans="1:13" x14ac:dyDescent="0.25">
      <c r="A53" s="41"/>
      <c r="B53" s="42">
        <v>66425</v>
      </c>
      <c r="C53" s="235" t="s">
        <v>78</v>
      </c>
      <c r="D53" s="236"/>
      <c r="E53" s="43">
        <v>9</v>
      </c>
      <c r="F53" s="44">
        <f>F54+F55</f>
        <v>74650</v>
      </c>
      <c r="G53" s="44">
        <f>G54+G55</f>
        <v>272900</v>
      </c>
      <c r="H53" s="44">
        <f t="shared" ref="H53:K53" si="16">H54+H55</f>
        <v>0</v>
      </c>
      <c r="I53" s="44">
        <f t="shared" si="16"/>
        <v>0</v>
      </c>
      <c r="J53" s="44">
        <f t="shared" si="16"/>
        <v>2571200</v>
      </c>
      <c r="K53" s="44">
        <f t="shared" si="16"/>
        <v>2918750</v>
      </c>
    </row>
    <row r="54" spans="1:13" x14ac:dyDescent="0.25">
      <c r="A54" s="29"/>
      <c r="B54" s="30"/>
      <c r="C54" s="31"/>
      <c r="D54" s="32" t="s">
        <v>57</v>
      </c>
      <c r="E54" s="33"/>
      <c r="F54" s="45">
        <v>74650</v>
      </c>
      <c r="G54" s="45">
        <v>176900</v>
      </c>
      <c r="H54" s="45"/>
      <c r="I54" s="45"/>
      <c r="J54" s="45">
        <f>'TABELA 4.2'!D65</f>
        <v>2497200</v>
      </c>
      <c r="K54" s="45">
        <f>F54+G54+H54+I54+J54</f>
        <v>2748750</v>
      </c>
    </row>
    <row r="55" spans="1:13" x14ac:dyDescent="0.25">
      <c r="A55" s="46"/>
      <c r="B55" s="47"/>
      <c r="C55" s="48"/>
      <c r="D55" s="49" t="s">
        <v>58</v>
      </c>
      <c r="E55" s="50"/>
      <c r="F55" s="51"/>
      <c r="G55" s="51">
        <v>96000</v>
      </c>
      <c r="H55" s="51"/>
      <c r="I55" s="51"/>
      <c r="J55" s="51">
        <f>'TABELA 4.2'!E65</f>
        <v>74000</v>
      </c>
      <c r="K55" s="51">
        <f>F55+G55+H55+I55+J55</f>
        <v>170000</v>
      </c>
    </row>
    <row r="56" spans="1:13" x14ac:dyDescent="0.25">
      <c r="A56" s="41">
        <v>1.1499999999999999</v>
      </c>
      <c r="B56" s="55">
        <v>730</v>
      </c>
      <c r="C56" s="237" t="s">
        <v>79</v>
      </c>
      <c r="D56" s="237"/>
      <c r="E56" s="43">
        <f>E59+E62+E65+E68</f>
        <v>244</v>
      </c>
      <c r="F56" s="44">
        <f>F59+F62+F65+F68</f>
        <v>2317495</v>
      </c>
      <c r="G56" s="44">
        <f t="shared" ref="G56:K56" si="17">G59+G62+G65+G68</f>
        <v>699000</v>
      </c>
      <c r="H56" s="44">
        <f t="shared" si="17"/>
        <v>74500</v>
      </c>
      <c r="I56" s="44">
        <f t="shared" si="17"/>
        <v>350000</v>
      </c>
      <c r="J56" s="44">
        <f t="shared" si="17"/>
        <v>354000</v>
      </c>
      <c r="K56" s="44">
        <f t="shared" si="17"/>
        <v>3794995</v>
      </c>
    </row>
    <row r="57" spans="1:13" x14ac:dyDescent="0.25">
      <c r="A57" s="88"/>
      <c r="B57" s="89"/>
      <c r="C57" s="90"/>
      <c r="D57" s="91" t="s">
        <v>57</v>
      </c>
      <c r="E57" s="92"/>
      <c r="F57" s="93">
        <f>F60+F63+F66+F69</f>
        <v>2297495</v>
      </c>
      <c r="G57" s="93">
        <f t="shared" ref="G57:K57" si="18">G60+G63+G66+G69</f>
        <v>647000</v>
      </c>
      <c r="H57" s="93">
        <f t="shared" si="18"/>
        <v>74500</v>
      </c>
      <c r="I57" s="93">
        <f t="shared" si="18"/>
        <v>330000</v>
      </c>
      <c r="J57" s="93">
        <f t="shared" si="18"/>
        <v>352000</v>
      </c>
      <c r="K57" s="93">
        <f t="shared" si="18"/>
        <v>3700995</v>
      </c>
    </row>
    <row r="58" spans="1:13" x14ac:dyDescent="0.25">
      <c r="A58" s="60"/>
      <c r="B58" s="61"/>
      <c r="C58" s="62"/>
      <c r="D58" s="63" t="s">
        <v>58</v>
      </c>
      <c r="E58" s="64"/>
      <c r="F58" s="65">
        <f>F61+F64+F67+F70</f>
        <v>20000</v>
      </c>
      <c r="G58" s="65">
        <f>G61+G64+G67+G70</f>
        <v>52000</v>
      </c>
      <c r="H58" s="65"/>
      <c r="I58" s="65">
        <f>I61+I64+I67+I70</f>
        <v>20000</v>
      </c>
      <c r="J58" s="51">
        <f>J61+J64+J67+J70</f>
        <v>2000</v>
      </c>
      <c r="K58" s="51">
        <f>F58+G58+H58+I58+J58</f>
        <v>94000</v>
      </c>
    </row>
    <row r="59" spans="1:13" x14ac:dyDescent="0.25">
      <c r="A59" s="56" t="s">
        <v>80</v>
      </c>
      <c r="B59" s="57">
        <v>73033</v>
      </c>
      <c r="C59" s="233" t="s">
        <v>81</v>
      </c>
      <c r="D59" s="234"/>
      <c r="E59" s="58">
        <v>5</v>
      </c>
      <c r="F59" s="59">
        <f>F60+F61</f>
        <v>42463</v>
      </c>
      <c r="G59" s="59">
        <f>G60+G61</f>
        <v>3500</v>
      </c>
      <c r="H59" s="59">
        <f>SUM(H60:H61)</f>
        <v>0</v>
      </c>
      <c r="I59" s="59">
        <f>SUM(I60:I61)</f>
        <v>100000</v>
      </c>
      <c r="J59" s="59">
        <f>SUM(J60:J61)</f>
        <v>0</v>
      </c>
      <c r="K59" s="67">
        <f>SUM(F59:J59)</f>
        <v>145963</v>
      </c>
      <c r="L59" s="15"/>
    </row>
    <row r="60" spans="1:13" x14ac:dyDescent="0.25">
      <c r="A60" s="81"/>
      <c r="B60" s="82"/>
      <c r="C60" s="83"/>
      <c r="D60" s="84" t="s">
        <v>57</v>
      </c>
      <c r="E60" s="85"/>
      <c r="F60" s="86">
        <v>42463</v>
      </c>
      <c r="G60" s="86">
        <v>2000</v>
      </c>
      <c r="H60" s="86"/>
      <c r="I60" s="86">
        <v>80000</v>
      </c>
      <c r="J60" s="86"/>
      <c r="K60" s="86">
        <f>SUM(F60:J60)</f>
        <v>124463</v>
      </c>
    </row>
    <row r="61" spans="1:13" x14ac:dyDescent="0.25">
      <c r="A61" s="60"/>
      <c r="B61" s="61"/>
      <c r="C61" s="62"/>
      <c r="D61" s="63" t="s">
        <v>58</v>
      </c>
      <c r="E61" s="64"/>
      <c r="F61" s="65"/>
      <c r="G61" s="65">
        <v>1500</v>
      </c>
      <c r="H61" s="65"/>
      <c r="I61" s="65">
        <v>20000</v>
      </c>
      <c r="J61" s="51"/>
      <c r="K61" s="65">
        <f>SUM(F61:J61)</f>
        <v>21500</v>
      </c>
    </row>
    <row r="62" spans="1:13" s="78" customFormat="1" x14ac:dyDescent="0.25">
      <c r="A62" s="94" t="s">
        <v>82</v>
      </c>
      <c r="B62" s="95">
        <v>74450</v>
      </c>
      <c r="C62" s="238" t="s">
        <v>83</v>
      </c>
      <c r="D62" s="239"/>
      <c r="E62" s="128">
        <v>215</v>
      </c>
      <c r="F62" s="96">
        <f>F63+F64</f>
        <v>2095633</v>
      </c>
      <c r="G62" s="96">
        <f t="shared" ref="G62:K62" si="19">G63+G64</f>
        <v>580000</v>
      </c>
      <c r="H62" s="96">
        <f t="shared" si="19"/>
        <v>55000</v>
      </c>
      <c r="I62" s="96">
        <f t="shared" si="19"/>
        <v>250000</v>
      </c>
      <c r="J62" s="96">
        <f t="shared" si="19"/>
        <v>329000</v>
      </c>
      <c r="K62" s="96">
        <f t="shared" si="19"/>
        <v>3309633</v>
      </c>
      <c r="M62" s="132"/>
    </row>
    <row r="63" spans="1:13" s="78" customFormat="1" x14ac:dyDescent="0.25">
      <c r="A63" s="97"/>
      <c r="B63" s="98"/>
      <c r="C63" s="99"/>
      <c r="D63" s="100" t="s">
        <v>57</v>
      </c>
      <c r="E63" s="101"/>
      <c r="F63" s="87">
        <v>2075633</v>
      </c>
      <c r="G63" s="87">
        <v>550000</v>
      </c>
      <c r="H63" s="87">
        <v>55000</v>
      </c>
      <c r="I63" s="87">
        <v>250000</v>
      </c>
      <c r="J63" s="87">
        <f>'TABELA 4.2'!D98</f>
        <v>329000</v>
      </c>
      <c r="K63" s="87">
        <f t="shared" ref="K63:K69" si="20">SUM(F63:J63)</f>
        <v>3259633</v>
      </c>
      <c r="L63" s="131"/>
      <c r="M63" s="159"/>
    </row>
    <row r="64" spans="1:13" s="78" customFormat="1" x14ac:dyDescent="0.25">
      <c r="A64" s="102"/>
      <c r="B64" s="103"/>
      <c r="C64" s="104"/>
      <c r="D64" s="105" t="s">
        <v>58</v>
      </c>
      <c r="E64" s="106"/>
      <c r="F64" s="107">
        <v>20000</v>
      </c>
      <c r="G64" s="107">
        <v>30000</v>
      </c>
      <c r="H64" s="107"/>
      <c r="I64" s="107"/>
      <c r="J64" s="107">
        <f>'TABELA 4.2'!E98</f>
        <v>0</v>
      </c>
      <c r="K64" s="107">
        <f t="shared" si="20"/>
        <v>50000</v>
      </c>
      <c r="M64" s="132"/>
    </row>
    <row r="65" spans="1:16" x14ac:dyDescent="0.25">
      <c r="A65" s="94" t="s">
        <v>84</v>
      </c>
      <c r="B65" s="95">
        <v>75616</v>
      </c>
      <c r="C65" s="238" t="s">
        <v>85</v>
      </c>
      <c r="D65" s="239"/>
      <c r="E65" s="128">
        <v>13</v>
      </c>
      <c r="F65" s="96">
        <f>F66+F67</f>
        <v>92965</v>
      </c>
      <c r="G65" s="96">
        <f>G66+G67</f>
        <v>40500</v>
      </c>
      <c r="H65" s="96">
        <f t="shared" ref="H65:I65" si="21">H66+H67</f>
        <v>9500</v>
      </c>
      <c r="I65" s="96">
        <f t="shared" si="21"/>
        <v>0</v>
      </c>
      <c r="J65" s="96">
        <f>J66+J67</f>
        <v>10000</v>
      </c>
      <c r="K65" s="96">
        <f t="shared" si="20"/>
        <v>152965</v>
      </c>
    </row>
    <row r="66" spans="1:16" x14ac:dyDescent="0.25">
      <c r="A66" s="81"/>
      <c r="B66" s="82"/>
      <c r="C66" s="83"/>
      <c r="D66" s="84" t="s">
        <v>57</v>
      </c>
      <c r="E66" s="85"/>
      <c r="F66" s="86">
        <v>92965</v>
      </c>
      <c r="G66" s="86">
        <v>20000</v>
      </c>
      <c r="H66" s="86">
        <v>9500</v>
      </c>
      <c r="I66" s="86"/>
      <c r="J66" s="86">
        <f>'TABELA 4.2'!D114</f>
        <v>8000</v>
      </c>
      <c r="K66" s="86">
        <f t="shared" si="20"/>
        <v>130465</v>
      </c>
    </row>
    <row r="67" spans="1:16" x14ac:dyDescent="0.25">
      <c r="A67" s="46"/>
      <c r="B67" s="47"/>
      <c r="C67" s="48"/>
      <c r="D67" s="49" t="s">
        <v>58</v>
      </c>
      <c r="E67" s="50"/>
      <c r="F67" s="51"/>
      <c r="G67" s="51">
        <v>20500</v>
      </c>
      <c r="H67" s="51"/>
      <c r="I67" s="51"/>
      <c r="J67" s="51">
        <f>'TABELA 4.2'!E114</f>
        <v>2000</v>
      </c>
      <c r="K67" s="86">
        <f t="shared" si="20"/>
        <v>22500</v>
      </c>
    </row>
    <row r="68" spans="1:16" x14ac:dyDescent="0.25">
      <c r="A68" s="56" t="s">
        <v>84</v>
      </c>
      <c r="B68" s="57">
        <v>75617</v>
      </c>
      <c r="C68" s="233" t="s">
        <v>86</v>
      </c>
      <c r="D68" s="234"/>
      <c r="E68" s="58">
        <v>11</v>
      </c>
      <c r="F68" s="59">
        <f>F69+F70</f>
        <v>86434</v>
      </c>
      <c r="G68" s="59">
        <f>G69+G70</f>
        <v>75000</v>
      </c>
      <c r="H68" s="59">
        <f t="shared" ref="H68:J68" si="22">H69+H70</f>
        <v>10000</v>
      </c>
      <c r="I68" s="59">
        <f t="shared" si="22"/>
        <v>0</v>
      </c>
      <c r="J68" s="59">
        <f t="shared" si="22"/>
        <v>15000</v>
      </c>
      <c r="K68" s="59">
        <f t="shared" si="20"/>
        <v>186434</v>
      </c>
    </row>
    <row r="69" spans="1:16" x14ac:dyDescent="0.25">
      <c r="A69" s="81"/>
      <c r="B69" s="82"/>
      <c r="C69" s="83"/>
      <c r="D69" s="84" t="s">
        <v>57</v>
      </c>
      <c r="E69" s="85"/>
      <c r="F69" s="86">
        <v>86434</v>
      </c>
      <c r="G69" s="86">
        <v>75000</v>
      </c>
      <c r="H69" s="86">
        <v>10000</v>
      </c>
      <c r="I69" s="86"/>
      <c r="J69" s="86">
        <f>'TABELA 4.2'!D112</f>
        <v>15000</v>
      </c>
      <c r="K69" s="86">
        <f t="shared" si="20"/>
        <v>186434</v>
      </c>
    </row>
    <row r="70" spans="1:16" x14ac:dyDescent="0.25">
      <c r="A70" s="46"/>
      <c r="B70" s="47"/>
      <c r="C70" s="48"/>
      <c r="D70" s="49" t="s">
        <v>58</v>
      </c>
      <c r="E70" s="50"/>
      <c r="F70" s="51"/>
      <c r="G70" s="51"/>
      <c r="H70" s="51"/>
      <c r="I70" s="51"/>
      <c r="J70" s="51"/>
      <c r="K70" s="51"/>
    </row>
    <row r="71" spans="1:16" x14ac:dyDescent="0.25">
      <c r="A71" s="41"/>
      <c r="B71" s="42">
        <v>85024</v>
      </c>
      <c r="C71" s="240" t="s">
        <v>87</v>
      </c>
      <c r="D71" s="241"/>
      <c r="E71" s="43">
        <v>31</v>
      </c>
      <c r="F71" s="44">
        <f>F72+F73</f>
        <v>215407</v>
      </c>
      <c r="G71" s="44">
        <f t="shared" ref="G71:K71" si="23">G72+G73</f>
        <v>54000</v>
      </c>
      <c r="H71" s="44">
        <f t="shared" si="23"/>
        <v>0</v>
      </c>
      <c r="I71" s="44">
        <f t="shared" si="23"/>
        <v>130000</v>
      </c>
      <c r="J71" s="44">
        <f t="shared" si="23"/>
        <v>255000</v>
      </c>
      <c r="K71" s="44">
        <f t="shared" si="23"/>
        <v>654407</v>
      </c>
      <c r="P71" s="16"/>
    </row>
    <row r="72" spans="1:16" x14ac:dyDescent="0.25">
      <c r="A72" s="29"/>
      <c r="B72" s="30"/>
      <c r="C72" s="31"/>
      <c r="D72" s="32" t="s">
        <v>57</v>
      </c>
      <c r="E72" s="33"/>
      <c r="F72" s="45">
        <v>215407</v>
      </c>
      <c r="G72" s="45">
        <v>40000</v>
      </c>
      <c r="H72" s="45"/>
      <c r="I72" s="45">
        <v>110000</v>
      </c>
      <c r="J72" s="45">
        <f>'TABELA 4.2'!D116</f>
        <v>160000</v>
      </c>
      <c r="K72" s="45">
        <f>F72+G72+H72+I72+J72</f>
        <v>525407</v>
      </c>
      <c r="P72" s="16"/>
    </row>
    <row r="73" spans="1:16" x14ac:dyDescent="0.25">
      <c r="A73" s="46"/>
      <c r="B73" s="47"/>
      <c r="C73" s="48"/>
      <c r="D73" s="49" t="s">
        <v>58</v>
      </c>
      <c r="E73" s="50"/>
      <c r="F73" s="51"/>
      <c r="G73" s="51">
        <v>14000</v>
      </c>
      <c r="H73" s="51"/>
      <c r="I73" s="51">
        <v>20000</v>
      </c>
      <c r="J73" s="51">
        <f>'TABELA 4.2'!E117</f>
        <v>95000</v>
      </c>
      <c r="K73" s="51">
        <f>F73+G73+H73+I73+J73</f>
        <v>129000</v>
      </c>
      <c r="L73" s="16"/>
      <c r="P73" s="16"/>
    </row>
    <row r="74" spans="1:16" x14ac:dyDescent="0.25">
      <c r="A74" s="41">
        <v>1.18</v>
      </c>
      <c r="B74" s="55">
        <v>920</v>
      </c>
      <c r="C74" s="242" t="s">
        <v>88</v>
      </c>
      <c r="D74" s="243"/>
      <c r="E74" s="43">
        <f t="shared" ref="E74:K74" si="24">E77+E80+E83+E86+E93</f>
        <v>1140</v>
      </c>
      <c r="F74" s="44">
        <f t="shared" si="24"/>
        <v>8996449</v>
      </c>
      <c r="G74" s="44">
        <f t="shared" si="24"/>
        <v>1479199</v>
      </c>
      <c r="H74" s="44">
        <f t="shared" si="24"/>
        <v>178000</v>
      </c>
      <c r="I74" s="44">
        <f t="shared" si="24"/>
        <v>140000</v>
      </c>
      <c r="J74" s="44">
        <f t="shared" si="24"/>
        <v>723000</v>
      </c>
      <c r="K74" s="44">
        <f t="shared" si="24"/>
        <v>11516648</v>
      </c>
      <c r="L74" s="132"/>
      <c r="P74" s="16"/>
    </row>
    <row r="75" spans="1:16" x14ac:dyDescent="0.25">
      <c r="A75" s="88"/>
      <c r="B75" s="89"/>
      <c r="C75" s="90"/>
      <c r="D75" s="91" t="s">
        <v>57</v>
      </c>
      <c r="E75" s="92"/>
      <c r="F75" s="93">
        <f t="shared" ref="F75:K76" si="25">F78+F81+F84+F87</f>
        <v>8979449</v>
      </c>
      <c r="G75" s="93">
        <f t="shared" si="25"/>
        <v>836801</v>
      </c>
      <c r="H75" s="93">
        <f t="shared" si="25"/>
        <v>150000</v>
      </c>
      <c r="I75" s="93">
        <f t="shared" si="25"/>
        <v>140000</v>
      </c>
      <c r="J75" s="93">
        <f>J78+J81+J84+J87</f>
        <v>490000</v>
      </c>
      <c r="K75" s="93">
        <f t="shared" si="25"/>
        <v>10596250</v>
      </c>
      <c r="L75" s="16"/>
      <c r="P75" s="16"/>
    </row>
    <row r="76" spans="1:16" x14ac:dyDescent="0.25">
      <c r="A76" s="88"/>
      <c r="B76" s="89"/>
      <c r="C76" s="90"/>
      <c r="D76" s="91" t="s">
        <v>58</v>
      </c>
      <c r="E76" s="92"/>
      <c r="F76" s="93">
        <f t="shared" si="25"/>
        <v>17000</v>
      </c>
      <c r="G76" s="93">
        <f t="shared" si="25"/>
        <v>642398</v>
      </c>
      <c r="H76" s="93">
        <f t="shared" si="25"/>
        <v>28000</v>
      </c>
      <c r="I76" s="93">
        <f t="shared" si="25"/>
        <v>0</v>
      </c>
      <c r="J76" s="93">
        <f>J79+J82+J85+J88</f>
        <v>233000</v>
      </c>
      <c r="K76" s="93">
        <f t="shared" si="25"/>
        <v>920398</v>
      </c>
      <c r="P76" s="16"/>
    </row>
    <row r="77" spans="1:16" x14ac:dyDescent="0.25">
      <c r="A77" s="56" t="s">
        <v>89</v>
      </c>
      <c r="B77" s="57">
        <v>92120</v>
      </c>
      <c r="C77" s="233" t="s">
        <v>90</v>
      </c>
      <c r="D77" s="234"/>
      <c r="E77" s="58">
        <v>12</v>
      </c>
      <c r="F77" s="59">
        <f>F78+F79</f>
        <v>101915</v>
      </c>
      <c r="G77" s="59">
        <f>G78+G79</f>
        <v>846756</v>
      </c>
      <c r="H77" s="59">
        <f>SUM(H78:H79)</f>
        <v>178000</v>
      </c>
      <c r="I77" s="59">
        <f>SUM(I78:I79)</f>
        <v>140000</v>
      </c>
      <c r="J77" s="59">
        <f>SUM(J78:J79)</f>
        <v>0</v>
      </c>
      <c r="K77" s="59">
        <f>SUM(F77:J77)</f>
        <v>1266671</v>
      </c>
      <c r="N77" s="15"/>
      <c r="P77" s="16"/>
    </row>
    <row r="78" spans="1:16" x14ac:dyDescent="0.25">
      <c r="A78" s="81"/>
      <c r="B78" s="82"/>
      <c r="C78" s="83"/>
      <c r="D78" s="84" t="s">
        <v>57</v>
      </c>
      <c r="E78" s="85"/>
      <c r="F78" s="86">
        <v>101915</v>
      </c>
      <c r="G78" s="86">
        <v>286358</v>
      </c>
      <c r="H78" s="86">
        <v>150000</v>
      </c>
      <c r="I78" s="86">
        <v>140000</v>
      </c>
      <c r="J78" s="86"/>
      <c r="K78" s="86">
        <f>F78+G78+H78+I78+J78</f>
        <v>678273</v>
      </c>
      <c r="L78" s="15"/>
      <c r="N78" s="15"/>
      <c r="P78" s="16"/>
    </row>
    <row r="79" spans="1:16" x14ac:dyDescent="0.25">
      <c r="A79" s="60"/>
      <c r="B79" s="61"/>
      <c r="C79" s="62"/>
      <c r="D79" s="63" t="s">
        <v>58</v>
      </c>
      <c r="E79" s="64"/>
      <c r="F79" s="65"/>
      <c r="G79" s="65">
        <v>560398</v>
      </c>
      <c r="H79" s="65">
        <v>28000</v>
      </c>
      <c r="I79" s="65"/>
      <c r="J79" s="51"/>
      <c r="K79" s="65">
        <f>F79+G79+H79+I79+J79</f>
        <v>588398</v>
      </c>
      <c r="N79" s="15"/>
      <c r="P79" s="16"/>
    </row>
    <row r="80" spans="1:16" x14ac:dyDescent="0.25">
      <c r="A80" s="56" t="s">
        <v>91</v>
      </c>
      <c r="B80" s="57">
        <v>92670</v>
      </c>
      <c r="C80" s="244" t="s">
        <v>92</v>
      </c>
      <c r="D80" s="245"/>
      <c r="E80" s="58">
        <v>67</v>
      </c>
      <c r="F80" s="59">
        <f>F81+F82</f>
        <v>473112</v>
      </c>
      <c r="G80" s="59">
        <f t="shared" ref="G80:K80" si="26">G81+G82</f>
        <v>92094</v>
      </c>
      <c r="H80" s="59">
        <f t="shared" si="26"/>
        <v>0</v>
      </c>
      <c r="I80" s="59">
        <f t="shared" si="26"/>
        <v>0</v>
      </c>
      <c r="J80" s="59">
        <f t="shared" si="26"/>
        <v>0</v>
      </c>
      <c r="K80" s="59">
        <f t="shared" si="26"/>
        <v>565206</v>
      </c>
      <c r="L80" s="16"/>
      <c r="N80" s="15"/>
    </row>
    <row r="81" spans="1:14" x14ac:dyDescent="0.25">
      <c r="A81" s="81"/>
      <c r="B81" s="82"/>
      <c r="C81" s="83"/>
      <c r="D81" s="84" t="s">
        <v>57</v>
      </c>
      <c r="E81" s="85"/>
      <c r="F81" s="86">
        <v>473112</v>
      </c>
      <c r="G81" s="86">
        <v>22094</v>
      </c>
      <c r="H81" s="86"/>
      <c r="I81" s="86"/>
      <c r="J81" s="86"/>
      <c r="K81" s="86">
        <f t="shared" ref="K81:K85" si="27">F81+G81+H81+I81+J81</f>
        <v>495206</v>
      </c>
      <c r="L81" s="15"/>
      <c r="N81" s="15"/>
    </row>
    <row r="82" spans="1:14" x14ac:dyDescent="0.25">
      <c r="A82" s="46"/>
      <c r="B82" s="47"/>
      <c r="C82" s="48"/>
      <c r="D82" s="49" t="s">
        <v>58</v>
      </c>
      <c r="E82" s="50"/>
      <c r="F82" s="51"/>
      <c r="G82" s="51">
        <v>70000</v>
      </c>
      <c r="H82" s="51"/>
      <c r="I82" s="51"/>
      <c r="J82" s="51"/>
      <c r="K82" s="51">
        <f t="shared" si="27"/>
        <v>70000</v>
      </c>
      <c r="L82" s="131"/>
      <c r="N82" s="15"/>
    </row>
    <row r="83" spans="1:14" x14ac:dyDescent="0.25">
      <c r="A83" s="56" t="s">
        <v>93</v>
      </c>
      <c r="B83" s="57">
        <v>93690</v>
      </c>
      <c r="C83" s="233" t="s">
        <v>94</v>
      </c>
      <c r="D83" s="234"/>
      <c r="E83" s="128">
        <v>861</v>
      </c>
      <c r="F83" s="59">
        <f>F84+F85</f>
        <v>6711687</v>
      </c>
      <c r="G83" s="59">
        <f t="shared" ref="G83:K83" si="28">G84+G85</f>
        <v>308967</v>
      </c>
      <c r="H83" s="59">
        <f t="shared" si="28"/>
        <v>0</v>
      </c>
      <c r="I83" s="59">
        <f t="shared" si="28"/>
        <v>0</v>
      </c>
      <c r="J83" s="59">
        <f t="shared" si="28"/>
        <v>578000</v>
      </c>
      <c r="K83" s="59">
        <f t="shared" si="28"/>
        <v>7598654</v>
      </c>
      <c r="L83" s="15"/>
      <c r="N83" s="15"/>
    </row>
    <row r="84" spans="1:14" x14ac:dyDescent="0.25">
      <c r="A84" s="81"/>
      <c r="B84" s="82"/>
      <c r="C84" s="83"/>
      <c r="D84" s="84" t="s">
        <v>57</v>
      </c>
      <c r="E84" s="85"/>
      <c r="F84" s="86">
        <v>6711687</v>
      </c>
      <c r="G84" s="86">
        <v>308967</v>
      </c>
      <c r="H84" s="86"/>
      <c r="I84" s="86"/>
      <c r="J84" s="86">
        <f>'TABELA 4.2'!D124</f>
        <v>398000</v>
      </c>
      <c r="K84" s="86">
        <f t="shared" si="27"/>
        <v>7418654</v>
      </c>
      <c r="N84" s="15"/>
    </row>
    <row r="85" spans="1:14" x14ac:dyDescent="0.25">
      <c r="A85" s="46"/>
      <c r="B85" s="47"/>
      <c r="C85" s="48"/>
      <c r="D85" s="49" t="s">
        <v>58</v>
      </c>
      <c r="E85" s="50"/>
      <c r="F85" s="51"/>
      <c r="G85" s="51"/>
      <c r="H85" s="51"/>
      <c r="I85" s="51"/>
      <c r="J85" s="51">
        <f>'TABELA 4.2'!E124</f>
        <v>180000</v>
      </c>
      <c r="K85" s="51">
        <f t="shared" si="27"/>
        <v>180000</v>
      </c>
      <c r="N85" s="15"/>
    </row>
    <row r="86" spans="1:14" x14ac:dyDescent="0.25">
      <c r="A86" s="56" t="s">
        <v>95</v>
      </c>
      <c r="B86" s="57">
        <v>94890</v>
      </c>
      <c r="C86" s="233" t="s">
        <v>96</v>
      </c>
      <c r="D86" s="234"/>
      <c r="E86" s="58">
        <v>200</v>
      </c>
      <c r="F86" s="59">
        <f>F87+F88</f>
        <v>1709735</v>
      </c>
      <c r="G86" s="59">
        <f t="shared" ref="G86:K86" si="29">G87+G88</f>
        <v>231382</v>
      </c>
      <c r="H86" s="59">
        <f t="shared" si="29"/>
        <v>0</v>
      </c>
      <c r="I86" s="59">
        <f t="shared" si="29"/>
        <v>0</v>
      </c>
      <c r="J86" s="59">
        <f t="shared" si="29"/>
        <v>145000</v>
      </c>
      <c r="K86" s="59">
        <f t="shared" si="29"/>
        <v>2086117</v>
      </c>
      <c r="N86" s="15"/>
    </row>
    <row r="87" spans="1:14" x14ac:dyDescent="0.25">
      <c r="A87" s="81"/>
      <c r="B87" s="82"/>
      <c r="C87" s="83"/>
      <c r="D87" s="84" t="s">
        <v>57</v>
      </c>
      <c r="E87" s="85"/>
      <c r="F87" s="87">
        <v>1692735</v>
      </c>
      <c r="G87" s="86">
        <v>219382</v>
      </c>
      <c r="H87" s="86"/>
      <c r="I87" s="86"/>
      <c r="J87" s="86">
        <f>'TABELA 4.2'!D136</f>
        <v>92000</v>
      </c>
      <c r="K87" s="86">
        <f>F87+G87+H87+I87+J87</f>
        <v>2004117</v>
      </c>
    </row>
    <row r="88" spans="1:14" x14ac:dyDescent="0.25">
      <c r="A88" s="46"/>
      <c r="B88" s="47"/>
      <c r="C88" s="48"/>
      <c r="D88" s="38" t="s">
        <v>58</v>
      </c>
      <c r="E88" s="39"/>
      <c r="F88" s="80">
        <v>17000</v>
      </c>
      <c r="G88" s="79">
        <v>12000</v>
      </c>
      <c r="H88" s="79"/>
      <c r="I88" s="79"/>
      <c r="J88" s="79">
        <f>'TABELA 4.2'!E136</f>
        <v>53000</v>
      </c>
      <c r="K88" s="79">
        <f>F88+G88+H88+I88+J88</f>
        <v>82000</v>
      </c>
    </row>
    <row r="89" spans="1:14" x14ac:dyDescent="0.25">
      <c r="A89" s="149"/>
      <c r="B89" s="150"/>
      <c r="C89" s="151"/>
      <c r="D89" s="152"/>
      <c r="E89" s="153"/>
      <c r="F89" s="154"/>
      <c r="G89" s="155"/>
      <c r="H89" s="155"/>
      <c r="I89" s="155"/>
      <c r="J89" s="155"/>
      <c r="K89" s="155"/>
    </row>
    <row r="90" spans="1:14" x14ac:dyDescent="0.25">
      <c r="A90" s="149"/>
      <c r="B90" s="150"/>
      <c r="C90" s="151"/>
      <c r="D90" s="152"/>
      <c r="E90" s="153"/>
      <c r="F90" s="154"/>
      <c r="G90" s="155"/>
      <c r="H90" s="155"/>
      <c r="I90" s="155"/>
      <c r="J90" s="155"/>
      <c r="K90" s="155"/>
    </row>
    <row r="91" spans="1:14" x14ac:dyDescent="0.25">
      <c r="A91" s="149"/>
      <c r="B91" s="150"/>
      <c r="C91" s="151"/>
      <c r="D91" s="152"/>
      <c r="E91" s="153"/>
      <c r="F91" s="154"/>
      <c r="G91" s="155"/>
      <c r="H91" s="155"/>
      <c r="I91" s="155"/>
      <c r="J91" s="155"/>
      <c r="K91" s="155"/>
    </row>
    <row r="92" spans="1:14" x14ac:dyDescent="0.25">
      <c r="A92" s="149"/>
      <c r="B92" s="150"/>
      <c r="C92" s="151"/>
      <c r="D92" s="152"/>
      <c r="E92" s="153"/>
      <c r="F92" s="154"/>
      <c r="G92" s="155"/>
      <c r="H92" s="155"/>
      <c r="I92" s="155"/>
      <c r="J92" s="155"/>
      <c r="K92" s="155"/>
    </row>
    <row r="93" spans="1:14" x14ac:dyDescent="0.25">
      <c r="F93" s="15"/>
    </row>
    <row r="94" spans="1:14" ht="18.75" x14ac:dyDescent="0.3">
      <c r="B94" s="148" t="s">
        <v>149</v>
      </c>
      <c r="F94" s="15"/>
      <c r="G94" s="15"/>
      <c r="I94" s="148" t="s">
        <v>151</v>
      </c>
    </row>
    <row r="95" spans="1:14" x14ac:dyDescent="0.25">
      <c r="B95" t="s">
        <v>150</v>
      </c>
      <c r="I95" t="s">
        <v>152</v>
      </c>
    </row>
  </sheetData>
  <mergeCells count="30">
    <mergeCell ref="C14:D14"/>
    <mergeCell ref="A1:K1"/>
    <mergeCell ref="C3:D3"/>
    <mergeCell ref="B5:C5"/>
    <mergeCell ref="C8:D8"/>
    <mergeCell ref="C11:D11"/>
    <mergeCell ref="C50:D50"/>
    <mergeCell ref="C17:D17"/>
    <mergeCell ref="C20:D20"/>
    <mergeCell ref="C23:D23"/>
    <mergeCell ref="C26:D26"/>
    <mergeCell ref="C29:D29"/>
    <mergeCell ref="C32:D32"/>
    <mergeCell ref="C35:D35"/>
    <mergeCell ref="C38:D38"/>
    <mergeCell ref="C41:D41"/>
    <mergeCell ref="C44:D44"/>
    <mergeCell ref="C47:D47"/>
    <mergeCell ref="C86:D86"/>
    <mergeCell ref="C53:D53"/>
    <mergeCell ref="C56:D56"/>
    <mergeCell ref="C59:D59"/>
    <mergeCell ref="C62:D62"/>
    <mergeCell ref="C65:D65"/>
    <mergeCell ref="C68:D68"/>
    <mergeCell ref="C71:D71"/>
    <mergeCell ref="C74:D74"/>
    <mergeCell ref="C77:D77"/>
    <mergeCell ref="C80:D80"/>
    <mergeCell ref="C83:D83"/>
  </mergeCells>
  <pageMargins left="0" right="0" top="0.75" bottom="0.75" header="0.3" footer="0.3"/>
  <pageSetup paperSize="9" scale="9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45"/>
  <sheetViews>
    <sheetView zoomScale="106" zoomScaleNormal="106" workbookViewId="0">
      <pane ySplit="4" topLeftCell="A5" activePane="bottomLeft" state="frozen"/>
      <selection pane="bottomLeft" activeCell="J137" sqref="J137:J144"/>
    </sheetView>
  </sheetViews>
  <sheetFormatPr defaultColWidth="9.140625" defaultRowHeight="18.75" x14ac:dyDescent="0.3"/>
  <cols>
    <col min="1" max="1" width="6.28515625" style="77" customWidth="1"/>
    <col min="2" max="2" width="11" style="77" bestFit="1" customWidth="1"/>
    <col min="3" max="3" width="63.28515625" style="199" customWidth="1"/>
    <col min="4" max="6" width="17.140625" style="77" bestFit="1" customWidth="1"/>
    <col min="7" max="7" width="23.28515625" style="77" bestFit="1" customWidth="1"/>
    <col min="8" max="8" width="18.28515625" style="77" bestFit="1" customWidth="1"/>
    <col min="9" max="9" width="19.85546875" style="77" bestFit="1" customWidth="1"/>
    <col min="10" max="16384" width="9.140625" style="77"/>
  </cols>
  <sheetData>
    <row r="1" spans="1:9" ht="19.5" thickBot="1" x14ac:dyDescent="0.35">
      <c r="B1" s="250"/>
      <c r="C1" s="250"/>
      <c r="D1" s="250"/>
      <c r="E1" s="210"/>
      <c r="F1" s="211">
        <f>6926738-F4</f>
        <v>0</v>
      </c>
      <c r="G1" s="212">
        <f>8071569-G4</f>
        <v>0</v>
      </c>
      <c r="H1" s="212">
        <f>9182130-H4</f>
        <v>0</v>
      </c>
    </row>
    <row r="2" spans="1:9" ht="15.75" customHeight="1" x14ac:dyDescent="0.3">
      <c r="A2" s="213"/>
      <c r="B2" s="258" t="s">
        <v>158</v>
      </c>
      <c r="C2" s="256" t="s">
        <v>98</v>
      </c>
      <c r="D2" s="214"/>
      <c r="E2" s="215"/>
      <c r="F2" s="216">
        <v>2024</v>
      </c>
      <c r="G2" s="251">
        <v>2025</v>
      </c>
      <c r="H2" s="251">
        <v>2026</v>
      </c>
      <c r="I2" s="253" t="s">
        <v>114</v>
      </c>
    </row>
    <row r="3" spans="1:9" ht="34.5" customHeight="1" x14ac:dyDescent="0.3">
      <c r="A3" s="217" t="s">
        <v>97</v>
      </c>
      <c r="B3" s="259"/>
      <c r="C3" s="257"/>
      <c r="D3" s="209" t="s">
        <v>164</v>
      </c>
      <c r="E3" s="209" t="s">
        <v>165</v>
      </c>
      <c r="F3" s="209" t="s">
        <v>99</v>
      </c>
      <c r="G3" s="252"/>
      <c r="H3" s="252"/>
      <c r="I3" s="254"/>
    </row>
    <row r="4" spans="1:9" x14ac:dyDescent="0.3">
      <c r="A4" s="218"/>
      <c r="B4" s="200"/>
      <c r="C4" s="165"/>
      <c r="D4" s="166">
        <f>D6+D11+D55+D59+D66+D98+D112+D114+D117+D124+D136</f>
        <v>5870738</v>
      </c>
      <c r="E4" s="166">
        <f>E6+E11+E55+E59+E66+E98+E112+E114+E117+E124+E136</f>
        <v>1056000</v>
      </c>
      <c r="F4" s="166">
        <f>F6+F11+F55+F59+F66+F98+F112+F114+F117+F124+F136</f>
        <v>6926738</v>
      </c>
      <c r="G4" s="166">
        <f>G6+G11+G55+G59+G66+G98+G112+G114+G117+G124+G136</f>
        <v>8071569</v>
      </c>
      <c r="H4" s="166">
        <f>H6+H11+H55+H59+H66+H98+H112+H114+H117+H124+H136</f>
        <v>9182130</v>
      </c>
      <c r="I4" s="255"/>
    </row>
    <row r="5" spans="1:9" ht="39.75" customHeight="1" x14ac:dyDescent="0.3">
      <c r="A5" s="218"/>
      <c r="B5" s="167"/>
      <c r="C5" s="185" t="s">
        <v>61</v>
      </c>
      <c r="D5" s="168">
        <f>D6</f>
        <v>55000</v>
      </c>
      <c r="E5" s="168">
        <f>E6</f>
        <v>7000</v>
      </c>
      <c r="F5" s="168">
        <f>D5+E5</f>
        <v>62000</v>
      </c>
      <c r="G5" s="168">
        <f>G6</f>
        <v>30000</v>
      </c>
      <c r="H5" s="168">
        <f t="shared" ref="H5" si="0">H6</f>
        <v>45000</v>
      </c>
      <c r="I5" s="219">
        <f>F5+G5+H5</f>
        <v>137000</v>
      </c>
    </row>
    <row r="6" spans="1:9" x14ac:dyDescent="0.3">
      <c r="A6" s="218"/>
      <c r="B6" s="169"/>
      <c r="C6" s="186" t="s">
        <v>9</v>
      </c>
      <c r="D6" s="170">
        <f>SUM(D7:D9)</f>
        <v>55000</v>
      </c>
      <c r="E6" s="170">
        <f>SUM(E7:E9)</f>
        <v>7000</v>
      </c>
      <c r="F6" s="171">
        <f t="shared" ref="F6:F9" si="1">D6+E6</f>
        <v>62000</v>
      </c>
      <c r="G6" s="170">
        <f>SUM(G7:G9)</f>
        <v>30000</v>
      </c>
      <c r="H6" s="170">
        <f>SUM(H7:H9)</f>
        <v>45000</v>
      </c>
      <c r="I6" s="219">
        <f t="shared" ref="I6:I69" si="2">F6+G6+H6</f>
        <v>137000</v>
      </c>
    </row>
    <row r="7" spans="1:9" x14ac:dyDescent="0.3">
      <c r="A7" s="218">
        <v>1</v>
      </c>
      <c r="B7" s="201">
        <v>2341242</v>
      </c>
      <c r="C7" s="187" t="s">
        <v>177</v>
      </c>
      <c r="D7" s="68">
        <v>10000</v>
      </c>
      <c r="E7" s="69">
        <v>2000</v>
      </c>
      <c r="F7" s="113">
        <f t="shared" si="1"/>
        <v>12000</v>
      </c>
      <c r="G7" s="69"/>
      <c r="H7" s="68"/>
      <c r="I7" s="219">
        <f t="shared" si="2"/>
        <v>12000</v>
      </c>
    </row>
    <row r="8" spans="1:9" x14ac:dyDescent="0.3">
      <c r="A8" s="218">
        <v>2</v>
      </c>
      <c r="B8" s="201">
        <v>52685</v>
      </c>
      <c r="C8" s="187" t="s">
        <v>122</v>
      </c>
      <c r="D8" s="68">
        <v>20000</v>
      </c>
      <c r="E8" s="69"/>
      <c r="F8" s="113">
        <f t="shared" si="1"/>
        <v>20000</v>
      </c>
      <c r="G8" s="69"/>
      <c r="H8" s="68"/>
      <c r="I8" s="219">
        <f t="shared" si="2"/>
        <v>20000</v>
      </c>
    </row>
    <row r="9" spans="1:9" x14ac:dyDescent="0.3">
      <c r="A9" s="218">
        <v>3</v>
      </c>
      <c r="B9" s="201"/>
      <c r="C9" s="229" t="s">
        <v>205</v>
      </c>
      <c r="D9" s="68">
        <v>25000</v>
      </c>
      <c r="E9" s="69">
        <v>5000</v>
      </c>
      <c r="F9" s="113">
        <f t="shared" si="1"/>
        <v>30000</v>
      </c>
      <c r="G9" s="69">
        <v>30000</v>
      </c>
      <c r="H9" s="68">
        <v>45000</v>
      </c>
      <c r="I9" s="219">
        <f t="shared" si="2"/>
        <v>105000</v>
      </c>
    </row>
    <row r="10" spans="1:9" ht="42.75" customHeight="1" x14ac:dyDescent="0.3">
      <c r="A10" s="218"/>
      <c r="B10" s="167"/>
      <c r="C10" s="185" t="s">
        <v>68</v>
      </c>
      <c r="D10" s="70">
        <f t="shared" ref="D10:H10" si="3">D11+D55</f>
        <v>2066538</v>
      </c>
      <c r="E10" s="70">
        <f t="shared" si="3"/>
        <v>445000</v>
      </c>
      <c r="F10" s="70">
        <f t="shared" si="3"/>
        <v>2511538</v>
      </c>
      <c r="G10" s="70">
        <f t="shared" si="3"/>
        <v>2440044</v>
      </c>
      <c r="H10" s="70">
        <f t="shared" si="3"/>
        <v>2430000</v>
      </c>
      <c r="I10" s="219">
        <f t="shared" si="2"/>
        <v>7381582</v>
      </c>
    </row>
    <row r="11" spans="1:9" x14ac:dyDescent="0.3">
      <c r="A11" s="218"/>
      <c r="B11" s="169"/>
      <c r="C11" s="186" t="s">
        <v>100</v>
      </c>
      <c r="D11" s="171">
        <f>SUM(D12:D54)</f>
        <v>1946538</v>
      </c>
      <c r="E11" s="171">
        <f>SUM(E12:E54)</f>
        <v>425000</v>
      </c>
      <c r="F11" s="171">
        <f>SUM(F12:F54)</f>
        <v>2371538</v>
      </c>
      <c r="G11" s="171">
        <f>SUM(G12:G54)</f>
        <v>2440044</v>
      </c>
      <c r="H11" s="171">
        <f>SUM(H12:H54)</f>
        <v>2430000</v>
      </c>
      <c r="I11" s="219">
        <f t="shared" si="2"/>
        <v>7241582</v>
      </c>
    </row>
    <row r="12" spans="1:9" s="73" customFormat="1" x14ac:dyDescent="0.3">
      <c r="A12" s="220">
        <v>1</v>
      </c>
      <c r="B12" s="134">
        <v>53147</v>
      </c>
      <c r="C12" s="188" t="s">
        <v>178</v>
      </c>
      <c r="D12" s="162">
        <v>86795</v>
      </c>
      <c r="E12" s="72"/>
      <c r="F12" s="112">
        <f t="shared" ref="F12:F36" si="4">D12+E12</f>
        <v>86795</v>
      </c>
      <c r="G12" s="72"/>
      <c r="H12" s="72"/>
      <c r="I12" s="219">
        <f t="shared" si="2"/>
        <v>86795</v>
      </c>
    </row>
    <row r="13" spans="1:9" s="73" customFormat="1" x14ac:dyDescent="0.3">
      <c r="A13" s="220">
        <v>2</v>
      </c>
      <c r="B13" s="134">
        <v>53154</v>
      </c>
      <c r="C13" s="188" t="s">
        <v>179</v>
      </c>
      <c r="D13" s="162">
        <v>66008</v>
      </c>
      <c r="E13" s="72"/>
      <c r="F13" s="112">
        <f t="shared" si="4"/>
        <v>66008</v>
      </c>
      <c r="G13" s="72"/>
      <c r="H13" s="72"/>
      <c r="I13" s="219">
        <f t="shared" si="2"/>
        <v>66008</v>
      </c>
    </row>
    <row r="14" spans="1:9" s="73" customFormat="1" x14ac:dyDescent="0.3">
      <c r="A14" s="220">
        <v>3</v>
      </c>
      <c r="B14" s="134">
        <v>53162</v>
      </c>
      <c r="C14" s="188" t="s">
        <v>123</v>
      </c>
      <c r="D14" s="162">
        <v>82053</v>
      </c>
      <c r="E14" s="72"/>
      <c r="F14" s="112">
        <f t="shared" si="4"/>
        <v>82053</v>
      </c>
      <c r="G14" s="72"/>
      <c r="H14" s="72"/>
      <c r="I14" s="219">
        <f t="shared" si="2"/>
        <v>82053</v>
      </c>
    </row>
    <row r="15" spans="1:9" s="73" customFormat="1" x14ac:dyDescent="0.3">
      <c r="A15" s="220">
        <v>4</v>
      </c>
      <c r="B15" s="134">
        <v>5168</v>
      </c>
      <c r="C15" s="189" t="s">
        <v>190</v>
      </c>
      <c r="D15" s="162"/>
      <c r="E15" s="72">
        <v>20000</v>
      </c>
      <c r="F15" s="112">
        <f t="shared" si="4"/>
        <v>20000</v>
      </c>
      <c r="G15" s="72"/>
      <c r="H15" s="72">
        <v>60000</v>
      </c>
      <c r="I15" s="219">
        <f t="shared" si="2"/>
        <v>80000</v>
      </c>
    </row>
    <row r="16" spans="1:9" s="73" customFormat="1" x14ac:dyDescent="0.3">
      <c r="A16" s="220">
        <v>5</v>
      </c>
      <c r="B16" s="134">
        <v>5176</v>
      </c>
      <c r="C16" s="189" t="s">
        <v>189</v>
      </c>
      <c r="D16" s="162">
        <v>25000</v>
      </c>
      <c r="E16" s="72">
        <v>5000</v>
      </c>
      <c r="F16" s="112">
        <f t="shared" si="4"/>
        <v>30000</v>
      </c>
      <c r="G16" s="72">
        <v>100000</v>
      </c>
      <c r="H16" s="72">
        <v>50000</v>
      </c>
      <c r="I16" s="219">
        <f t="shared" si="2"/>
        <v>180000</v>
      </c>
    </row>
    <row r="17" spans="1:9" s="73" customFormat="1" x14ac:dyDescent="0.3">
      <c r="A17" s="220">
        <v>6</v>
      </c>
      <c r="B17" s="134">
        <v>53167</v>
      </c>
      <c r="C17" s="189" t="s">
        <v>124</v>
      </c>
      <c r="D17" s="162">
        <v>35000</v>
      </c>
      <c r="E17" s="72">
        <v>6274</v>
      </c>
      <c r="F17" s="112">
        <f t="shared" si="4"/>
        <v>41274</v>
      </c>
      <c r="G17" s="72"/>
      <c r="H17" s="72"/>
      <c r="I17" s="219">
        <f t="shared" si="2"/>
        <v>41274</v>
      </c>
    </row>
    <row r="18" spans="1:9" s="73" customFormat="1" x14ac:dyDescent="0.3">
      <c r="A18" s="220">
        <v>7</v>
      </c>
      <c r="B18" s="134">
        <v>53180</v>
      </c>
      <c r="C18" s="189" t="s">
        <v>125</v>
      </c>
      <c r="D18" s="162">
        <v>25000</v>
      </c>
      <c r="E18" s="72">
        <v>4023</v>
      </c>
      <c r="F18" s="112">
        <f t="shared" si="4"/>
        <v>29023</v>
      </c>
      <c r="G18" s="72"/>
      <c r="H18" s="72"/>
      <c r="I18" s="219">
        <f t="shared" si="2"/>
        <v>29023</v>
      </c>
    </row>
    <row r="19" spans="1:9" s="73" customFormat="1" x14ac:dyDescent="0.3">
      <c r="A19" s="220">
        <v>8</v>
      </c>
      <c r="B19" s="134">
        <v>53182</v>
      </c>
      <c r="C19" s="189" t="s">
        <v>126</v>
      </c>
      <c r="D19" s="162">
        <v>20000</v>
      </c>
      <c r="E19" s="72">
        <v>4703</v>
      </c>
      <c r="F19" s="112">
        <f t="shared" si="4"/>
        <v>24703</v>
      </c>
      <c r="G19" s="72"/>
      <c r="H19" s="72"/>
      <c r="I19" s="219">
        <f t="shared" si="2"/>
        <v>24703</v>
      </c>
    </row>
    <row r="20" spans="1:9" s="73" customFormat="1" x14ac:dyDescent="0.3">
      <c r="A20" s="220">
        <v>9</v>
      </c>
      <c r="B20" s="134">
        <v>53193</v>
      </c>
      <c r="C20" s="189" t="s">
        <v>137</v>
      </c>
      <c r="D20" s="162">
        <v>13000</v>
      </c>
      <c r="E20" s="72">
        <v>2621</v>
      </c>
      <c r="F20" s="112">
        <f t="shared" si="4"/>
        <v>15621</v>
      </c>
      <c r="G20" s="72"/>
      <c r="H20" s="72"/>
      <c r="I20" s="219">
        <f t="shared" si="2"/>
        <v>15621</v>
      </c>
    </row>
    <row r="21" spans="1:9" s="73" customFormat="1" x14ac:dyDescent="0.3">
      <c r="A21" s="220">
        <v>10</v>
      </c>
      <c r="B21" s="134">
        <v>53204</v>
      </c>
      <c r="C21" s="189" t="s">
        <v>127</v>
      </c>
      <c r="D21" s="162">
        <v>4000</v>
      </c>
      <c r="E21" s="72">
        <v>1617</v>
      </c>
      <c r="F21" s="112">
        <f t="shared" si="4"/>
        <v>5617</v>
      </c>
      <c r="G21" s="72"/>
      <c r="H21" s="72"/>
      <c r="I21" s="219">
        <f t="shared" si="2"/>
        <v>5617</v>
      </c>
    </row>
    <row r="22" spans="1:9" s="73" customFormat="1" x14ac:dyDescent="0.3">
      <c r="A22" s="220">
        <v>11</v>
      </c>
      <c r="B22" s="134">
        <v>53211</v>
      </c>
      <c r="C22" s="184" t="s">
        <v>128</v>
      </c>
      <c r="D22" s="162">
        <v>20000</v>
      </c>
      <c r="E22" s="72">
        <v>3580</v>
      </c>
      <c r="F22" s="112">
        <f t="shared" si="4"/>
        <v>23580</v>
      </c>
      <c r="G22" s="72"/>
      <c r="H22" s="72"/>
      <c r="I22" s="219">
        <f t="shared" si="2"/>
        <v>23580</v>
      </c>
    </row>
    <row r="23" spans="1:9" s="73" customFormat="1" x14ac:dyDescent="0.3">
      <c r="A23" s="220">
        <v>12</v>
      </c>
      <c r="B23" s="134">
        <v>53220</v>
      </c>
      <c r="C23" s="184" t="s">
        <v>129</v>
      </c>
      <c r="D23" s="162">
        <v>40000</v>
      </c>
      <c r="E23" s="72">
        <v>21924</v>
      </c>
      <c r="F23" s="112">
        <f t="shared" si="4"/>
        <v>61924</v>
      </c>
      <c r="G23" s="72"/>
      <c r="H23" s="72"/>
      <c r="I23" s="219">
        <f t="shared" si="2"/>
        <v>61924</v>
      </c>
    </row>
    <row r="24" spans="1:9" s="73" customFormat="1" x14ac:dyDescent="0.3">
      <c r="A24" s="220">
        <v>13</v>
      </c>
      <c r="B24" s="134">
        <v>53226</v>
      </c>
      <c r="C24" s="184" t="s">
        <v>130</v>
      </c>
      <c r="D24" s="162">
        <v>30000</v>
      </c>
      <c r="E24" s="72">
        <v>11750</v>
      </c>
      <c r="F24" s="112">
        <f t="shared" si="4"/>
        <v>41750</v>
      </c>
      <c r="G24" s="72"/>
      <c r="H24" s="72"/>
      <c r="I24" s="219">
        <f t="shared" si="2"/>
        <v>41750</v>
      </c>
    </row>
    <row r="25" spans="1:9" s="73" customFormat="1" x14ac:dyDescent="0.3">
      <c r="A25" s="220">
        <v>14</v>
      </c>
      <c r="B25" s="134">
        <v>53228</v>
      </c>
      <c r="C25" s="184" t="s">
        <v>138</v>
      </c>
      <c r="D25" s="162">
        <v>25000</v>
      </c>
      <c r="E25" s="72">
        <v>5900</v>
      </c>
      <c r="F25" s="112">
        <f t="shared" si="4"/>
        <v>30900</v>
      </c>
      <c r="G25" s="72"/>
      <c r="H25" s="72"/>
      <c r="I25" s="219">
        <f t="shared" si="2"/>
        <v>30900</v>
      </c>
    </row>
    <row r="26" spans="1:9" s="73" customFormat="1" x14ac:dyDescent="0.3">
      <c r="A26" s="220">
        <v>15</v>
      </c>
      <c r="B26" s="134">
        <v>53231</v>
      </c>
      <c r="C26" s="184" t="s">
        <v>139</v>
      </c>
      <c r="D26" s="162">
        <v>25000</v>
      </c>
      <c r="E26" s="72">
        <v>4210</v>
      </c>
      <c r="F26" s="112">
        <f t="shared" si="4"/>
        <v>29210</v>
      </c>
      <c r="G26" s="72"/>
      <c r="H26" s="72"/>
      <c r="I26" s="219">
        <f t="shared" si="2"/>
        <v>29210</v>
      </c>
    </row>
    <row r="27" spans="1:9" s="73" customFormat="1" x14ac:dyDescent="0.3">
      <c r="A27" s="220">
        <v>16</v>
      </c>
      <c r="B27" s="134">
        <v>53233</v>
      </c>
      <c r="C27" s="184" t="s">
        <v>140</v>
      </c>
      <c r="D27" s="162">
        <v>2000</v>
      </c>
      <c r="E27" s="72">
        <v>455</v>
      </c>
      <c r="F27" s="112">
        <f t="shared" si="4"/>
        <v>2455</v>
      </c>
      <c r="G27" s="72"/>
      <c r="H27" s="72"/>
      <c r="I27" s="219">
        <f t="shared" si="2"/>
        <v>2455</v>
      </c>
    </row>
    <row r="28" spans="1:9" s="73" customFormat="1" x14ac:dyDescent="0.3">
      <c r="A28" s="220">
        <v>17</v>
      </c>
      <c r="B28" s="134">
        <v>53235</v>
      </c>
      <c r="C28" s="184" t="s">
        <v>131</v>
      </c>
      <c r="D28" s="162">
        <v>9000</v>
      </c>
      <c r="E28" s="72">
        <v>1350</v>
      </c>
      <c r="F28" s="112">
        <f t="shared" si="4"/>
        <v>10350</v>
      </c>
      <c r="G28" s="72"/>
      <c r="H28" s="72"/>
      <c r="I28" s="219">
        <f t="shared" si="2"/>
        <v>10350</v>
      </c>
    </row>
    <row r="29" spans="1:9" s="73" customFormat="1" x14ac:dyDescent="0.3">
      <c r="A29" s="220">
        <v>18</v>
      </c>
      <c r="B29" s="134">
        <v>53236</v>
      </c>
      <c r="C29" s="184" t="s">
        <v>141</v>
      </c>
      <c r="D29" s="162">
        <v>20000</v>
      </c>
      <c r="E29" s="72">
        <v>2566</v>
      </c>
      <c r="F29" s="112">
        <f t="shared" si="4"/>
        <v>22566</v>
      </c>
      <c r="G29" s="72"/>
      <c r="H29" s="72"/>
      <c r="I29" s="219">
        <f t="shared" si="2"/>
        <v>22566</v>
      </c>
    </row>
    <row r="30" spans="1:9" s="73" customFormat="1" x14ac:dyDescent="0.3">
      <c r="A30" s="220">
        <v>19</v>
      </c>
      <c r="B30" s="134">
        <v>53237</v>
      </c>
      <c r="C30" s="184" t="s">
        <v>142</v>
      </c>
      <c r="D30" s="162">
        <v>15000</v>
      </c>
      <c r="E30" s="72">
        <v>3110</v>
      </c>
      <c r="F30" s="112">
        <f t="shared" si="4"/>
        <v>18110</v>
      </c>
      <c r="G30" s="72"/>
      <c r="H30" s="72"/>
      <c r="I30" s="219">
        <f t="shared" si="2"/>
        <v>18110</v>
      </c>
    </row>
    <row r="31" spans="1:9" s="73" customFormat="1" ht="17.45" customHeight="1" x14ac:dyDescent="0.3">
      <c r="A31" s="220">
        <v>20</v>
      </c>
      <c r="B31" s="134">
        <v>53238</v>
      </c>
      <c r="C31" s="184" t="s">
        <v>180</v>
      </c>
      <c r="D31" s="162">
        <v>25000</v>
      </c>
      <c r="E31" s="72">
        <v>3693</v>
      </c>
      <c r="F31" s="112">
        <f t="shared" si="4"/>
        <v>28693</v>
      </c>
      <c r="G31" s="72"/>
      <c r="H31" s="72"/>
      <c r="I31" s="219">
        <f t="shared" si="2"/>
        <v>28693</v>
      </c>
    </row>
    <row r="32" spans="1:9" s="73" customFormat="1" x14ac:dyDescent="0.3">
      <c r="A32" s="220">
        <v>21</v>
      </c>
      <c r="B32" s="134">
        <v>53240</v>
      </c>
      <c r="C32" s="184" t="s">
        <v>143</v>
      </c>
      <c r="D32" s="162">
        <v>10000</v>
      </c>
      <c r="E32" s="72">
        <v>2088</v>
      </c>
      <c r="F32" s="112">
        <f t="shared" si="4"/>
        <v>12088</v>
      </c>
      <c r="G32" s="72"/>
      <c r="H32" s="72"/>
      <c r="I32" s="219">
        <f t="shared" si="2"/>
        <v>12088</v>
      </c>
    </row>
    <row r="33" spans="1:9" s="73" customFormat="1" x14ac:dyDescent="0.3">
      <c r="A33" s="220">
        <v>22</v>
      </c>
      <c r="B33" s="134">
        <v>53241</v>
      </c>
      <c r="C33" s="184" t="s">
        <v>191</v>
      </c>
      <c r="D33" s="162">
        <v>4000</v>
      </c>
      <c r="E33" s="72">
        <v>1217</v>
      </c>
      <c r="F33" s="112">
        <f t="shared" si="4"/>
        <v>5217</v>
      </c>
      <c r="G33" s="72"/>
      <c r="H33" s="72"/>
      <c r="I33" s="219">
        <f t="shared" si="2"/>
        <v>5217</v>
      </c>
    </row>
    <row r="34" spans="1:9" s="73" customFormat="1" x14ac:dyDescent="0.3">
      <c r="A34" s="220">
        <v>23</v>
      </c>
      <c r="B34" s="134">
        <v>53259</v>
      </c>
      <c r="C34" s="184" t="s">
        <v>144</v>
      </c>
      <c r="D34" s="162">
        <v>20000</v>
      </c>
      <c r="E34" s="72">
        <v>2586</v>
      </c>
      <c r="F34" s="112">
        <f t="shared" si="4"/>
        <v>22586</v>
      </c>
      <c r="G34" s="72"/>
      <c r="H34" s="72"/>
      <c r="I34" s="219">
        <f t="shared" si="2"/>
        <v>22586</v>
      </c>
    </row>
    <row r="35" spans="1:9" s="73" customFormat="1" x14ac:dyDescent="0.3">
      <c r="A35" s="220">
        <v>24</v>
      </c>
      <c r="B35" s="134">
        <v>53261</v>
      </c>
      <c r="C35" s="184" t="s">
        <v>145</v>
      </c>
      <c r="D35" s="162">
        <v>35000</v>
      </c>
      <c r="E35" s="72">
        <v>6902</v>
      </c>
      <c r="F35" s="112">
        <f t="shared" si="4"/>
        <v>41902</v>
      </c>
      <c r="G35" s="72"/>
      <c r="H35" s="72"/>
      <c r="I35" s="219">
        <f t="shared" si="2"/>
        <v>41902</v>
      </c>
    </row>
    <row r="36" spans="1:9" s="73" customFormat="1" x14ac:dyDescent="0.3">
      <c r="A36" s="220">
        <v>25</v>
      </c>
      <c r="B36" s="134">
        <v>53603</v>
      </c>
      <c r="C36" s="184" t="s">
        <v>154</v>
      </c>
      <c r="D36" s="162">
        <v>35000</v>
      </c>
      <c r="E36" s="72">
        <v>8768</v>
      </c>
      <c r="F36" s="112">
        <f t="shared" si="4"/>
        <v>43768</v>
      </c>
      <c r="G36" s="72"/>
      <c r="H36" s="72"/>
      <c r="I36" s="219">
        <f t="shared" si="2"/>
        <v>43768</v>
      </c>
    </row>
    <row r="37" spans="1:9" s="73" customFormat="1" x14ac:dyDescent="0.3">
      <c r="A37" s="220">
        <v>26</v>
      </c>
      <c r="B37" s="134">
        <v>53264</v>
      </c>
      <c r="C37" s="184" t="s">
        <v>146</v>
      </c>
      <c r="D37" s="162">
        <v>7000</v>
      </c>
      <c r="E37" s="72">
        <v>1966</v>
      </c>
      <c r="F37" s="112">
        <f t="shared" ref="F37:F53" si="5">D37+E37</f>
        <v>8966</v>
      </c>
      <c r="G37" s="72"/>
      <c r="H37" s="72"/>
      <c r="I37" s="219">
        <f t="shared" si="2"/>
        <v>8966</v>
      </c>
    </row>
    <row r="38" spans="1:9" s="73" customFormat="1" x14ac:dyDescent="0.3">
      <c r="A38" s="220">
        <v>27</v>
      </c>
      <c r="B38" s="134">
        <v>53267</v>
      </c>
      <c r="C38" s="184" t="s">
        <v>132</v>
      </c>
      <c r="D38" s="162">
        <v>10000</v>
      </c>
      <c r="E38" s="72">
        <v>5115</v>
      </c>
      <c r="F38" s="112">
        <f t="shared" si="5"/>
        <v>15115</v>
      </c>
      <c r="G38" s="72"/>
      <c r="H38" s="72"/>
      <c r="I38" s="219">
        <f t="shared" si="2"/>
        <v>15115</v>
      </c>
    </row>
    <row r="39" spans="1:9" s="73" customFormat="1" x14ac:dyDescent="0.3">
      <c r="A39" s="220">
        <v>28</v>
      </c>
      <c r="B39" s="134">
        <v>53268</v>
      </c>
      <c r="C39" s="184" t="s">
        <v>133</v>
      </c>
      <c r="D39" s="162">
        <v>35000</v>
      </c>
      <c r="E39" s="72">
        <v>4520</v>
      </c>
      <c r="F39" s="112">
        <f t="shared" si="5"/>
        <v>39520</v>
      </c>
      <c r="G39" s="72"/>
      <c r="H39" s="72"/>
      <c r="I39" s="219">
        <f t="shared" si="2"/>
        <v>39520</v>
      </c>
    </row>
    <row r="40" spans="1:9" s="73" customFormat="1" ht="51.75" customHeight="1" x14ac:dyDescent="0.3">
      <c r="A40" s="220">
        <v>29</v>
      </c>
      <c r="B40" s="134">
        <v>5215</v>
      </c>
      <c r="C40" s="188" t="s">
        <v>181</v>
      </c>
      <c r="D40" s="162">
        <v>55000</v>
      </c>
      <c r="E40" s="72">
        <v>10000</v>
      </c>
      <c r="F40" s="112">
        <f t="shared" si="5"/>
        <v>65000</v>
      </c>
      <c r="G40" s="72">
        <v>55000</v>
      </c>
      <c r="H40" s="72">
        <v>200000</v>
      </c>
      <c r="I40" s="219">
        <f t="shared" si="2"/>
        <v>320000</v>
      </c>
    </row>
    <row r="41" spans="1:9" s="73" customFormat="1" ht="32.25" x14ac:dyDescent="0.3">
      <c r="A41" s="220">
        <v>30</v>
      </c>
      <c r="B41" s="134">
        <v>5221</v>
      </c>
      <c r="C41" s="188" t="s">
        <v>182</v>
      </c>
      <c r="D41" s="162">
        <v>45000</v>
      </c>
      <c r="E41" s="72">
        <v>10000</v>
      </c>
      <c r="F41" s="112">
        <f t="shared" si="5"/>
        <v>55000</v>
      </c>
      <c r="G41" s="72">
        <v>55000</v>
      </c>
      <c r="H41" s="72">
        <v>200000</v>
      </c>
      <c r="I41" s="219">
        <f t="shared" si="2"/>
        <v>310000</v>
      </c>
    </row>
    <row r="42" spans="1:9" s="73" customFormat="1" ht="32.25" x14ac:dyDescent="0.3">
      <c r="A42" s="220">
        <v>31</v>
      </c>
      <c r="B42" s="134">
        <v>5228</v>
      </c>
      <c r="C42" s="188" t="s">
        <v>192</v>
      </c>
      <c r="D42" s="162">
        <v>43000</v>
      </c>
      <c r="E42" s="72">
        <v>2000</v>
      </c>
      <c r="F42" s="112">
        <f t="shared" si="5"/>
        <v>45000</v>
      </c>
      <c r="G42" s="72">
        <v>55040</v>
      </c>
      <c r="H42" s="72">
        <v>200000</v>
      </c>
      <c r="I42" s="219">
        <f t="shared" si="2"/>
        <v>300040</v>
      </c>
    </row>
    <row r="43" spans="1:9" s="73" customFormat="1" ht="32.25" x14ac:dyDescent="0.3">
      <c r="A43" s="220">
        <v>32</v>
      </c>
      <c r="B43" s="134">
        <v>5232</v>
      </c>
      <c r="C43" s="188" t="s">
        <v>186</v>
      </c>
      <c r="D43" s="162"/>
      <c r="E43" s="72"/>
      <c r="F43" s="112">
        <f t="shared" si="5"/>
        <v>0</v>
      </c>
      <c r="G43" s="72">
        <v>41000</v>
      </c>
      <c r="H43" s="72">
        <v>200000</v>
      </c>
      <c r="I43" s="219">
        <f t="shared" si="2"/>
        <v>241000</v>
      </c>
    </row>
    <row r="44" spans="1:9" s="73" customFormat="1" ht="32.25" x14ac:dyDescent="0.3">
      <c r="A44" s="220">
        <v>33</v>
      </c>
      <c r="B44" s="134">
        <v>5235</v>
      </c>
      <c r="C44" s="188" t="s">
        <v>188</v>
      </c>
      <c r="D44" s="162">
        <v>142938</v>
      </c>
      <c r="E44" s="72">
        <v>7062</v>
      </c>
      <c r="F44" s="112">
        <f t="shared" si="5"/>
        <v>150000</v>
      </c>
      <c r="G44" s="72">
        <v>50000</v>
      </c>
      <c r="H44" s="72"/>
      <c r="I44" s="219">
        <f t="shared" si="2"/>
        <v>200000</v>
      </c>
    </row>
    <row r="45" spans="1:9" s="73" customFormat="1" ht="32.25" x14ac:dyDescent="0.3">
      <c r="A45" s="220">
        <v>34</v>
      </c>
      <c r="B45" s="134">
        <v>5239</v>
      </c>
      <c r="C45" s="188" t="s">
        <v>187</v>
      </c>
      <c r="D45" s="72">
        <v>45000</v>
      </c>
      <c r="E45" s="72"/>
      <c r="F45" s="112">
        <f t="shared" si="5"/>
        <v>45000</v>
      </c>
      <c r="G45" s="72">
        <v>30000</v>
      </c>
      <c r="H45" s="72">
        <v>50000</v>
      </c>
      <c r="I45" s="219">
        <f t="shared" si="2"/>
        <v>125000</v>
      </c>
    </row>
    <row r="46" spans="1:9" s="73" customFormat="1" ht="32.25" x14ac:dyDescent="0.3">
      <c r="A46" s="220">
        <v>35</v>
      </c>
      <c r="B46" s="134">
        <v>5242</v>
      </c>
      <c r="C46" s="188" t="s">
        <v>193</v>
      </c>
      <c r="D46" s="72">
        <v>40000</v>
      </c>
      <c r="E46" s="72"/>
      <c r="F46" s="112">
        <f t="shared" si="5"/>
        <v>40000</v>
      </c>
      <c r="G46" s="72">
        <v>30000</v>
      </c>
      <c r="H46" s="72">
        <v>50000</v>
      </c>
      <c r="I46" s="219">
        <f t="shared" si="2"/>
        <v>120000</v>
      </c>
    </row>
    <row r="47" spans="1:9" s="73" customFormat="1" x14ac:dyDescent="0.3">
      <c r="A47" s="220">
        <v>36</v>
      </c>
      <c r="B47" s="134">
        <v>5245</v>
      </c>
      <c r="C47" s="190" t="s">
        <v>206</v>
      </c>
      <c r="D47" s="72">
        <v>70000</v>
      </c>
      <c r="E47" s="72">
        <v>30000</v>
      </c>
      <c r="F47" s="112">
        <f t="shared" si="5"/>
        <v>100000</v>
      </c>
      <c r="G47" s="72">
        <v>30000</v>
      </c>
      <c r="H47" s="72">
        <v>0</v>
      </c>
      <c r="I47" s="219">
        <f t="shared" si="2"/>
        <v>130000</v>
      </c>
    </row>
    <row r="48" spans="1:9" s="73" customFormat="1" x14ac:dyDescent="0.3">
      <c r="A48" s="220">
        <v>37</v>
      </c>
      <c r="B48" s="134">
        <v>5269</v>
      </c>
      <c r="C48" s="229" t="s">
        <v>207</v>
      </c>
      <c r="D48" s="72">
        <v>8000</v>
      </c>
      <c r="E48" s="72">
        <v>2000</v>
      </c>
      <c r="F48" s="112">
        <f t="shared" si="5"/>
        <v>10000</v>
      </c>
      <c r="G48" s="72">
        <v>150000</v>
      </c>
      <c r="H48" s="72">
        <v>250000</v>
      </c>
      <c r="I48" s="219">
        <f t="shared" si="2"/>
        <v>410000</v>
      </c>
    </row>
    <row r="49" spans="1:9" s="73" customFormat="1" x14ac:dyDescent="0.3">
      <c r="A49" s="220">
        <v>38</v>
      </c>
      <c r="B49" s="134">
        <v>5271</v>
      </c>
      <c r="C49" s="190" t="s">
        <v>208</v>
      </c>
      <c r="D49" s="72">
        <v>140000</v>
      </c>
      <c r="E49" s="72">
        <v>13000</v>
      </c>
      <c r="F49" s="112">
        <f t="shared" si="5"/>
        <v>153000</v>
      </c>
      <c r="G49" s="72">
        <v>100000</v>
      </c>
      <c r="H49" s="72"/>
      <c r="I49" s="219">
        <f t="shared" si="2"/>
        <v>253000</v>
      </c>
    </row>
    <row r="50" spans="1:9" s="73" customFormat="1" ht="32.25" x14ac:dyDescent="0.3">
      <c r="A50" s="220">
        <v>39</v>
      </c>
      <c r="B50" s="134">
        <v>5273</v>
      </c>
      <c r="C50" s="188" t="s">
        <v>194</v>
      </c>
      <c r="D50" s="72">
        <v>250000</v>
      </c>
      <c r="E50" s="72">
        <v>100000</v>
      </c>
      <c r="F50" s="112">
        <f t="shared" si="5"/>
        <v>350000</v>
      </c>
      <c r="G50" s="72">
        <v>1400000</v>
      </c>
      <c r="H50" s="72">
        <v>400000</v>
      </c>
      <c r="I50" s="219">
        <f t="shared" si="2"/>
        <v>2150000</v>
      </c>
    </row>
    <row r="51" spans="1:9" s="73" customFormat="1" x14ac:dyDescent="0.3">
      <c r="A51" s="220">
        <v>40</v>
      </c>
      <c r="B51" s="134">
        <v>53347</v>
      </c>
      <c r="C51" s="190" t="s">
        <v>134</v>
      </c>
      <c r="D51" s="72">
        <v>48744</v>
      </c>
      <c r="E51" s="72"/>
      <c r="F51" s="112">
        <f t="shared" si="5"/>
        <v>48744</v>
      </c>
      <c r="G51" s="72">
        <v>244004</v>
      </c>
      <c r="H51" s="72">
        <v>300000</v>
      </c>
      <c r="I51" s="219">
        <f t="shared" si="2"/>
        <v>592748</v>
      </c>
    </row>
    <row r="52" spans="1:9" s="73" customFormat="1" x14ac:dyDescent="0.3">
      <c r="A52" s="220">
        <v>41</v>
      </c>
      <c r="B52" s="134">
        <v>53354</v>
      </c>
      <c r="C52" s="190" t="s">
        <v>121</v>
      </c>
      <c r="D52" s="72">
        <v>40000</v>
      </c>
      <c r="E52" s="72">
        <v>10000</v>
      </c>
      <c r="F52" s="112">
        <f t="shared" si="5"/>
        <v>50000</v>
      </c>
      <c r="G52" s="72"/>
      <c r="H52" s="72">
        <v>50000</v>
      </c>
      <c r="I52" s="219">
        <f t="shared" si="2"/>
        <v>100000</v>
      </c>
    </row>
    <row r="53" spans="1:9" s="73" customFormat="1" x14ac:dyDescent="0.3">
      <c r="A53" s="220">
        <v>42</v>
      </c>
      <c r="B53" s="134"/>
      <c r="C53" s="229" t="s">
        <v>183</v>
      </c>
      <c r="D53" s="72">
        <v>15000</v>
      </c>
      <c r="E53" s="72">
        <v>5000</v>
      </c>
      <c r="F53" s="112">
        <f t="shared" si="5"/>
        <v>20000</v>
      </c>
      <c r="G53" s="72">
        <v>50000</v>
      </c>
      <c r="H53" s="72">
        <v>70000</v>
      </c>
      <c r="I53" s="219">
        <f t="shared" si="2"/>
        <v>140000</v>
      </c>
    </row>
    <row r="54" spans="1:9" s="73" customFormat="1" ht="32.25" x14ac:dyDescent="0.3">
      <c r="A54" s="220">
        <v>43</v>
      </c>
      <c r="B54" s="134">
        <v>53372</v>
      </c>
      <c r="C54" s="191" t="s">
        <v>135</v>
      </c>
      <c r="D54" s="145">
        <v>280000</v>
      </c>
      <c r="E54" s="135">
        <v>100000</v>
      </c>
      <c r="F54" s="112">
        <f t="shared" ref="F54" si="6">D54+E54</f>
        <v>380000</v>
      </c>
      <c r="G54" s="135">
        <v>50000</v>
      </c>
      <c r="H54" s="72">
        <v>350000</v>
      </c>
      <c r="I54" s="219">
        <f t="shared" si="2"/>
        <v>780000</v>
      </c>
    </row>
    <row r="55" spans="1:9" x14ac:dyDescent="0.3">
      <c r="A55" s="218"/>
      <c r="B55" s="172"/>
      <c r="C55" s="192" t="s">
        <v>168</v>
      </c>
      <c r="D55" s="170">
        <f>SUM(D56:D57)</f>
        <v>120000</v>
      </c>
      <c r="E55" s="170">
        <f>SUM(E56:E57)</f>
        <v>20000</v>
      </c>
      <c r="F55" s="170">
        <f>SUM(F56:F57)</f>
        <v>140000</v>
      </c>
      <c r="G55" s="170">
        <f>SUM(G56:G57)</f>
        <v>0</v>
      </c>
      <c r="H55" s="170">
        <f>SUM(H56:H57)</f>
        <v>0</v>
      </c>
      <c r="I55" s="219">
        <f t="shared" si="2"/>
        <v>140000</v>
      </c>
    </row>
    <row r="56" spans="1:9" x14ac:dyDescent="0.3">
      <c r="A56" s="218">
        <v>1</v>
      </c>
      <c r="B56" s="202">
        <v>52517</v>
      </c>
      <c r="C56" s="193" t="s">
        <v>136</v>
      </c>
      <c r="D56" s="68">
        <v>100000</v>
      </c>
      <c r="E56" s="74">
        <v>15000</v>
      </c>
      <c r="F56" s="112">
        <f>D56+E56</f>
        <v>115000</v>
      </c>
      <c r="G56" s="71"/>
      <c r="H56" s="68"/>
      <c r="I56" s="219">
        <f t="shared" si="2"/>
        <v>115000</v>
      </c>
    </row>
    <row r="57" spans="1:9" x14ac:dyDescent="0.3">
      <c r="A57" s="218">
        <v>2</v>
      </c>
      <c r="B57" s="202">
        <v>52693</v>
      </c>
      <c r="C57" s="230" t="s">
        <v>209</v>
      </c>
      <c r="D57" s="68">
        <v>20000</v>
      </c>
      <c r="E57" s="74">
        <v>5000</v>
      </c>
      <c r="F57" s="112">
        <f>D57+E57</f>
        <v>25000</v>
      </c>
      <c r="G57" s="71"/>
      <c r="H57" s="68"/>
      <c r="I57" s="219">
        <f t="shared" si="2"/>
        <v>25000</v>
      </c>
    </row>
    <row r="58" spans="1:9" x14ac:dyDescent="0.3">
      <c r="A58" s="218"/>
      <c r="B58" s="167"/>
      <c r="C58" s="185" t="s">
        <v>101</v>
      </c>
      <c r="D58" s="168">
        <f t="shared" ref="D58" si="7">D59</f>
        <v>250000</v>
      </c>
      <c r="E58" s="168">
        <f>E59</f>
        <v>200000</v>
      </c>
      <c r="F58" s="70">
        <f t="shared" ref="F58:F63" si="8">D58+E58</f>
        <v>450000</v>
      </c>
      <c r="G58" s="168">
        <f t="shared" ref="G58:H58" si="9">G59</f>
        <v>650000</v>
      </c>
      <c r="H58" s="168">
        <f t="shared" si="9"/>
        <v>800000</v>
      </c>
      <c r="I58" s="219">
        <f t="shared" si="2"/>
        <v>1900000</v>
      </c>
    </row>
    <row r="59" spans="1:9" x14ac:dyDescent="0.3">
      <c r="A59" s="218"/>
      <c r="B59" s="172"/>
      <c r="C59" s="192" t="s">
        <v>76</v>
      </c>
      <c r="D59" s="170">
        <f>SUM(D60:D61)</f>
        <v>250000</v>
      </c>
      <c r="E59" s="170">
        <f>SUM(E60:E61)</f>
        <v>200000</v>
      </c>
      <c r="F59" s="170">
        <f t="shared" si="8"/>
        <v>450000</v>
      </c>
      <c r="G59" s="170">
        <f>SUM(G60:G61)</f>
        <v>650000</v>
      </c>
      <c r="H59" s="170">
        <f>SUM(H60:H61)</f>
        <v>800000</v>
      </c>
      <c r="I59" s="219">
        <f t="shared" si="2"/>
        <v>1900000</v>
      </c>
    </row>
    <row r="60" spans="1:9" x14ac:dyDescent="0.3">
      <c r="A60" s="218">
        <v>1</v>
      </c>
      <c r="B60" s="201">
        <v>52290</v>
      </c>
      <c r="C60" s="190" t="s">
        <v>156</v>
      </c>
      <c r="D60" s="68">
        <v>150000</v>
      </c>
      <c r="E60" s="74">
        <v>50000</v>
      </c>
      <c r="F60" s="112">
        <f t="shared" si="8"/>
        <v>200000</v>
      </c>
      <c r="G60" s="71">
        <v>550000</v>
      </c>
      <c r="H60" s="68">
        <v>600000</v>
      </c>
      <c r="I60" s="219">
        <f t="shared" si="2"/>
        <v>1350000</v>
      </c>
    </row>
    <row r="61" spans="1:9" x14ac:dyDescent="0.3">
      <c r="A61" s="218">
        <v>2</v>
      </c>
      <c r="B61" s="201">
        <v>49561</v>
      </c>
      <c r="C61" s="190" t="s">
        <v>116</v>
      </c>
      <c r="D61" s="68">
        <v>100000</v>
      </c>
      <c r="E61" s="74">
        <v>150000</v>
      </c>
      <c r="F61" s="112">
        <f t="shared" si="8"/>
        <v>250000</v>
      </c>
      <c r="G61" s="71">
        <v>100000</v>
      </c>
      <c r="H61" s="68">
        <v>200000</v>
      </c>
      <c r="I61" s="219">
        <f t="shared" si="2"/>
        <v>550000</v>
      </c>
    </row>
    <row r="62" spans="1:9" ht="0.6" customHeight="1" x14ac:dyDescent="0.3">
      <c r="A62" s="218"/>
      <c r="B62" s="167"/>
      <c r="C62" s="185"/>
      <c r="D62" s="168">
        <f t="shared" ref="D62" si="10">D63</f>
        <v>0</v>
      </c>
      <c r="E62" s="168">
        <f>E63</f>
        <v>0</v>
      </c>
      <c r="F62" s="70">
        <f t="shared" si="8"/>
        <v>0</v>
      </c>
      <c r="G62" s="168">
        <f t="shared" ref="G62:H63" si="11">G63</f>
        <v>0</v>
      </c>
      <c r="H62" s="168">
        <f t="shared" si="11"/>
        <v>0</v>
      </c>
      <c r="I62" s="219">
        <f t="shared" si="2"/>
        <v>0</v>
      </c>
    </row>
    <row r="63" spans="1:9" hidden="1" x14ac:dyDescent="0.3">
      <c r="A63" s="218"/>
      <c r="B63" s="169"/>
      <c r="C63" s="186"/>
      <c r="D63" s="170">
        <f>D64</f>
        <v>0</v>
      </c>
      <c r="E63" s="170">
        <f>E64</f>
        <v>0</v>
      </c>
      <c r="F63" s="171">
        <f t="shared" si="8"/>
        <v>0</v>
      </c>
      <c r="G63" s="170">
        <f t="shared" si="11"/>
        <v>0</v>
      </c>
      <c r="H63" s="170">
        <f t="shared" si="11"/>
        <v>0</v>
      </c>
      <c r="I63" s="219">
        <f t="shared" si="2"/>
        <v>0</v>
      </c>
    </row>
    <row r="64" spans="1:9" hidden="1" x14ac:dyDescent="0.3">
      <c r="A64" s="218"/>
      <c r="B64" s="134"/>
      <c r="C64" s="190"/>
      <c r="D64" s="69"/>
      <c r="E64" s="69"/>
      <c r="F64" s="112"/>
      <c r="G64" s="69"/>
      <c r="H64" s="69"/>
      <c r="I64" s="219">
        <f t="shared" si="2"/>
        <v>0</v>
      </c>
    </row>
    <row r="65" spans="1:9" x14ac:dyDescent="0.3">
      <c r="A65" s="218"/>
      <c r="B65" s="167"/>
      <c r="C65" s="185" t="s">
        <v>102</v>
      </c>
      <c r="D65" s="168">
        <f t="shared" ref="D65" si="12">D66</f>
        <v>2497200</v>
      </c>
      <c r="E65" s="168">
        <f>E66</f>
        <v>74000</v>
      </c>
      <c r="F65" s="70">
        <f t="shared" ref="F65:F90" si="13">D65+E65</f>
        <v>2571200</v>
      </c>
      <c r="G65" s="168">
        <f t="shared" ref="G65:H65" si="14">G66</f>
        <v>3437565</v>
      </c>
      <c r="H65" s="168">
        <f t="shared" si="14"/>
        <v>4480000</v>
      </c>
      <c r="I65" s="219">
        <f t="shared" si="2"/>
        <v>10488765</v>
      </c>
    </row>
    <row r="66" spans="1:9" x14ac:dyDescent="0.3">
      <c r="A66" s="218"/>
      <c r="B66" s="169"/>
      <c r="C66" s="186" t="s">
        <v>103</v>
      </c>
      <c r="D66" s="171">
        <f>SUM(D67:D96)</f>
        <v>2497200</v>
      </c>
      <c r="E66" s="171">
        <f>SUM(E67:E96)</f>
        <v>74000</v>
      </c>
      <c r="F66" s="171">
        <f t="shared" si="13"/>
        <v>2571200</v>
      </c>
      <c r="G66" s="171">
        <f>SUM(G67:G96)</f>
        <v>3437565</v>
      </c>
      <c r="H66" s="171">
        <f>SUM(H67:H96)</f>
        <v>4480000</v>
      </c>
      <c r="I66" s="219">
        <f t="shared" si="2"/>
        <v>10488765</v>
      </c>
    </row>
    <row r="67" spans="1:9" x14ac:dyDescent="0.3">
      <c r="A67" s="218">
        <v>1</v>
      </c>
      <c r="B67" s="134">
        <v>53207</v>
      </c>
      <c r="C67" s="184" t="s">
        <v>195</v>
      </c>
      <c r="D67" s="163">
        <v>478252</v>
      </c>
      <c r="E67" s="127"/>
      <c r="F67" s="112">
        <f t="shared" si="13"/>
        <v>478252</v>
      </c>
      <c r="G67" s="127"/>
      <c r="H67" s="75"/>
      <c r="I67" s="219">
        <f t="shared" si="2"/>
        <v>478252</v>
      </c>
    </row>
    <row r="68" spans="1:9" x14ac:dyDescent="0.3">
      <c r="A68" s="218">
        <v>2</v>
      </c>
      <c r="B68" s="134">
        <v>53262</v>
      </c>
      <c r="C68" s="189" t="s">
        <v>196</v>
      </c>
      <c r="D68" s="163">
        <v>58168</v>
      </c>
      <c r="E68" s="127"/>
      <c r="F68" s="112">
        <f t="shared" si="13"/>
        <v>58168</v>
      </c>
      <c r="G68" s="127"/>
      <c r="H68" s="75"/>
      <c r="I68" s="219">
        <f t="shared" si="2"/>
        <v>58168</v>
      </c>
    </row>
    <row r="69" spans="1:9" x14ac:dyDescent="0.3">
      <c r="A69" s="218">
        <v>3</v>
      </c>
      <c r="B69" s="134">
        <v>53276</v>
      </c>
      <c r="C69" s="184" t="s">
        <v>197</v>
      </c>
      <c r="D69" s="163">
        <v>425261</v>
      </c>
      <c r="E69" s="127"/>
      <c r="F69" s="112">
        <f t="shared" si="13"/>
        <v>425261</v>
      </c>
      <c r="G69" s="127"/>
      <c r="H69" s="75"/>
      <c r="I69" s="219">
        <f t="shared" si="2"/>
        <v>425261</v>
      </c>
    </row>
    <row r="70" spans="1:9" x14ac:dyDescent="0.3">
      <c r="A70" s="218">
        <v>4</v>
      </c>
      <c r="B70" s="134">
        <v>53283</v>
      </c>
      <c r="C70" s="189" t="s">
        <v>198</v>
      </c>
      <c r="D70" s="163">
        <v>80000</v>
      </c>
      <c r="E70" s="127"/>
      <c r="F70" s="112">
        <f t="shared" si="13"/>
        <v>80000</v>
      </c>
      <c r="G70" s="127">
        <v>470000</v>
      </c>
      <c r="H70" s="75">
        <v>1500000</v>
      </c>
      <c r="I70" s="219">
        <f t="shared" ref="I70:I132" si="15">F70+G70+H70</f>
        <v>2050000</v>
      </c>
    </row>
    <row r="71" spans="1:9" ht="32.25" x14ac:dyDescent="0.3">
      <c r="A71" s="218">
        <v>5</v>
      </c>
      <c r="B71" s="134">
        <v>53344</v>
      </c>
      <c r="C71" s="188" t="s">
        <v>184</v>
      </c>
      <c r="D71" s="164">
        <v>800000</v>
      </c>
      <c r="E71" s="147"/>
      <c r="F71" s="112">
        <f t="shared" si="13"/>
        <v>800000</v>
      </c>
      <c r="G71" s="147">
        <v>1462565</v>
      </c>
      <c r="H71" s="146">
        <v>800000</v>
      </c>
      <c r="I71" s="219">
        <f t="shared" si="15"/>
        <v>3062565</v>
      </c>
    </row>
    <row r="72" spans="1:9" ht="32.25" x14ac:dyDescent="0.3">
      <c r="A72" s="218">
        <v>6</v>
      </c>
      <c r="B72" s="134">
        <v>5040</v>
      </c>
      <c r="C72" s="231" t="s">
        <v>210</v>
      </c>
      <c r="D72" s="146">
        <v>40000</v>
      </c>
      <c r="E72" s="147">
        <v>10000</v>
      </c>
      <c r="F72" s="112">
        <f t="shared" si="13"/>
        <v>50000</v>
      </c>
      <c r="G72" s="147">
        <v>200000</v>
      </c>
      <c r="H72" s="146">
        <v>150000</v>
      </c>
      <c r="I72" s="219">
        <f t="shared" si="15"/>
        <v>400000</v>
      </c>
    </row>
    <row r="73" spans="1:9" ht="42" customHeight="1" x14ac:dyDescent="0.3">
      <c r="A73" s="218">
        <v>7</v>
      </c>
      <c r="B73" s="134">
        <v>5045</v>
      </c>
      <c r="C73" s="231" t="s">
        <v>211</v>
      </c>
      <c r="D73" s="146">
        <v>40000</v>
      </c>
      <c r="E73" s="147">
        <v>5000</v>
      </c>
      <c r="F73" s="112">
        <f t="shared" si="13"/>
        <v>45000</v>
      </c>
      <c r="G73" s="147">
        <v>200000</v>
      </c>
      <c r="H73" s="146">
        <v>180000</v>
      </c>
      <c r="I73" s="219">
        <f t="shared" si="15"/>
        <v>425000</v>
      </c>
    </row>
    <row r="74" spans="1:9" x14ac:dyDescent="0.3">
      <c r="A74" s="218">
        <v>8</v>
      </c>
      <c r="B74" s="134">
        <v>5050</v>
      </c>
      <c r="C74" s="231" t="s">
        <v>212</v>
      </c>
      <c r="D74" s="146">
        <v>32000</v>
      </c>
      <c r="E74" s="147">
        <v>3000</v>
      </c>
      <c r="F74" s="112">
        <f t="shared" si="13"/>
        <v>35000</v>
      </c>
      <c r="G74" s="147">
        <v>150000</v>
      </c>
      <c r="H74" s="146">
        <v>200000</v>
      </c>
      <c r="I74" s="219">
        <f t="shared" si="15"/>
        <v>385000</v>
      </c>
    </row>
    <row r="75" spans="1:9" ht="32.25" x14ac:dyDescent="0.3">
      <c r="A75" s="218">
        <v>9</v>
      </c>
      <c r="B75" s="134">
        <v>5063</v>
      </c>
      <c r="C75" s="231" t="s">
        <v>213</v>
      </c>
      <c r="D75" s="146">
        <v>18000</v>
      </c>
      <c r="E75" s="147">
        <v>2000</v>
      </c>
      <c r="F75" s="112">
        <f t="shared" si="13"/>
        <v>20000</v>
      </c>
      <c r="G75" s="147">
        <v>200000</v>
      </c>
      <c r="H75" s="146">
        <v>200000</v>
      </c>
      <c r="I75" s="219">
        <f t="shared" si="15"/>
        <v>420000</v>
      </c>
    </row>
    <row r="76" spans="1:9" x14ac:dyDescent="0.3">
      <c r="A76" s="218">
        <v>10</v>
      </c>
      <c r="B76" s="134">
        <v>5075</v>
      </c>
      <c r="C76" s="188" t="s">
        <v>214</v>
      </c>
      <c r="D76" s="146">
        <v>18000</v>
      </c>
      <c r="E76" s="147">
        <v>2000</v>
      </c>
      <c r="F76" s="112">
        <f t="shared" si="13"/>
        <v>20000</v>
      </c>
      <c r="G76" s="147">
        <v>70000</v>
      </c>
      <c r="H76" s="146">
        <v>80000</v>
      </c>
      <c r="I76" s="219">
        <f t="shared" si="15"/>
        <v>170000</v>
      </c>
    </row>
    <row r="77" spans="1:9" x14ac:dyDescent="0.3">
      <c r="A77" s="218">
        <v>11</v>
      </c>
      <c r="B77" s="134">
        <v>5101</v>
      </c>
      <c r="C77" s="231" t="s">
        <v>215</v>
      </c>
      <c r="D77" s="146">
        <v>10000</v>
      </c>
      <c r="E77" s="147">
        <v>10000</v>
      </c>
      <c r="F77" s="112">
        <f t="shared" si="13"/>
        <v>20000</v>
      </c>
      <c r="G77" s="147">
        <v>80000</v>
      </c>
      <c r="H77" s="146">
        <v>100000</v>
      </c>
      <c r="I77" s="219">
        <f t="shared" si="15"/>
        <v>200000</v>
      </c>
    </row>
    <row r="78" spans="1:9" x14ac:dyDescent="0.3">
      <c r="A78" s="218">
        <v>12</v>
      </c>
      <c r="B78" s="134">
        <v>5102</v>
      </c>
      <c r="C78" s="188" t="s">
        <v>216</v>
      </c>
      <c r="D78" s="164">
        <v>30000</v>
      </c>
      <c r="E78" s="178">
        <v>20000</v>
      </c>
      <c r="F78" s="179">
        <f t="shared" si="13"/>
        <v>50000</v>
      </c>
      <c r="G78" s="178">
        <v>10000</v>
      </c>
      <c r="H78" s="164">
        <v>50000</v>
      </c>
      <c r="I78" s="219">
        <f t="shared" si="15"/>
        <v>110000</v>
      </c>
    </row>
    <row r="79" spans="1:9" x14ac:dyDescent="0.3">
      <c r="A79" s="218">
        <v>13</v>
      </c>
      <c r="B79" s="134">
        <v>49588</v>
      </c>
      <c r="C79" s="188" t="s">
        <v>217</v>
      </c>
      <c r="D79" s="164">
        <v>35000</v>
      </c>
      <c r="E79" s="178">
        <v>5000</v>
      </c>
      <c r="F79" s="179">
        <f t="shared" ref="F79" si="16">D79+E79</f>
        <v>40000</v>
      </c>
      <c r="G79" s="178">
        <v>20000</v>
      </c>
      <c r="H79" s="164">
        <v>90000</v>
      </c>
      <c r="I79" s="219">
        <f t="shared" si="15"/>
        <v>150000</v>
      </c>
    </row>
    <row r="80" spans="1:9" x14ac:dyDescent="0.3">
      <c r="A80" s="218">
        <v>14</v>
      </c>
      <c r="B80" s="134">
        <v>5103</v>
      </c>
      <c r="C80" s="188" t="s">
        <v>185</v>
      </c>
      <c r="D80" s="164"/>
      <c r="E80" s="178"/>
      <c r="F80" s="179">
        <f t="shared" si="13"/>
        <v>0</v>
      </c>
      <c r="G80" s="178"/>
      <c r="H80" s="164">
        <v>100000</v>
      </c>
      <c r="I80" s="219">
        <f t="shared" si="15"/>
        <v>100000</v>
      </c>
    </row>
    <row r="81" spans="1:9" s="73" customFormat="1" ht="32.25" x14ac:dyDescent="0.3">
      <c r="A81" s="218">
        <v>15</v>
      </c>
      <c r="B81" s="134">
        <v>5104</v>
      </c>
      <c r="C81" s="188" t="s">
        <v>204</v>
      </c>
      <c r="D81" s="163">
        <v>18000</v>
      </c>
      <c r="E81" s="180">
        <v>2000</v>
      </c>
      <c r="F81" s="179">
        <f t="shared" si="13"/>
        <v>20000</v>
      </c>
      <c r="G81" s="180">
        <v>50000</v>
      </c>
      <c r="H81" s="163">
        <v>80000</v>
      </c>
      <c r="I81" s="219">
        <f t="shared" si="15"/>
        <v>150000</v>
      </c>
    </row>
    <row r="82" spans="1:9" s="73" customFormat="1" x14ac:dyDescent="0.3">
      <c r="A82" s="218">
        <v>16</v>
      </c>
      <c r="B82" s="134">
        <v>5105</v>
      </c>
      <c r="C82" s="188" t="s">
        <v>169</v>
      </c>
      <c r="D82" s="163">
        <v>18000</v>
      </c>
      <c r="E82" s="180">
        <v>2000</v>
      </c>
      <c r="F82" s="179">
        <f t="shared" si="13"/>
        <v>20000</v>
      </c>
      <c r="G82" s="180">
        <v>50000</v>
      </c>
      <c r="H82" s="163">
        <v>80000</v>
      </c>
      <c r="I82" s="219">
        <f t="shared" si="15"/>
        <v>150000</v>
      </c>
    </row>
    <row r="83" spans="1:9" s="73" customFormat="1" x14ac:dyDescent="0.3">
      <c r="A83" s="218">
        <v>17</v>
      </c>
      <c r="B83" s="134">
        <v>5106</v>
      </c>
      <c r="C83" s="188" t="s">
        <v>166</v>
      </c>
      <c r="D83" s="163">
        <v>18000</v>
      </c>
      <c r="E83" s="180">
        <v>2000</v>
      </c>
      <c r="F83" s="179">
        <f t="shared" si="13"/>
        <v>20000</v>
      </c>
      <c r="G83" s="180"/>
      <c r="H83" s="163">
        <v>20000</v>
      </c>
      <c r="I83" s="219">
        <f t="shared" si="15"/>
        <v>40000</v>
      </c>
    </row>
    <row r="84" spans="1:9" s="73" customFormat="1" ht="32.25" x14ac:dyDescent="0.3">
      <c r="A84" s="218">
        <v>18</v>
      </c>
      <c r="B84" s="134">
        <v>5107</v>
      </c>
      <c r="C84" s="188" t="s">
        <v>170</v>
      </c>
      <c r="D84" s="163">
        <v>14000</v>
      </c>
      <c r="E84" s="180">
        <v>1000</v>
      </c>
      <c r="F84" s="179">
        <f t="shared" si="13"/>
        <v>15000</v>
      </c>
      <c r="G84" s="180">
        <v>30000</v>
      </c>
      <c r="H84" s="163">
        <v>20000</v>
      </c>
      <c r="I84" s="219">
        <f t="shared" si="15"/>
        <v>65000</v>
      </c>
    </row>
    <row r="85" spans="1:9" s="73" customFormat="1" ht="32.25" x14ac:dyDescent="0.3">
      <c r="A85" s="218">
        <v>19</v>
      </c>
      <c r="B85" s="134">
        <v>5116</v>
      </c>
      <c r="C85" s="188" t="s">
        <v>171</v>
      </c>
      <c r="D85" s="163">
        <v>18000</v>
      </c>
      <c r="E85" s="180">
        <v>2000</v>
      </c>
      <c r="F85" s="179">
        <f t="shared" si="13"/>
        <v>20000</v>
      </c>
      <c r="G85" s="180">
        <v>30000</v>
      </c>
      <c r="H85" s="163">
        <v>40000</v>
      </c>
      <c r="I85" s="219">
        <f t="shared" si="15"/>
        <v>90000</v>
      </c>
    </row>
    <row r="86" spans="1:9" s="73" customFormat="1" ht="32.25" x14ac:dyDescent="0.3">
      <c r="A86" s="218">
        <v>20</v>
      </c>
      <c r="B86" s="134">
        <v>5120</v>
      </c>
      <c r="C86" s="188" t="s">
        <v>172</v>
      </c>
      <c r="D86" s="163">
        <v>18000</v>
      </c>
      <c r="E86" s="180">
        <v>2000</v>
      </c>
      <c r="F86" s="179">
        <f t="shared" si="13"/>
        <v>20000</v>
      </c>
      <c r="G86" s="180">
        <v>30000</v>
      </c>
      <c r="H86" s="163">
        <v>50000</v>
      </c>
      <c r="I86" s="219">
        <f t="shared" si="15"/>
        <v>100000</v>
      </c>
    </row>
    <row r="87" spans="1:9" s="73" customFormat="1" x14ac:dyDescent="0.3">
      <c r="A87" s="218">
        <v>21</v>
      </c>
      <c r="B87" s="134">
        <v>5122</v>
      </c>
      <c r="C87" s="188" t="s">
        <v>173</v>
      </c>
      <c r="D87" s="163">
        <v>18000</v>
      </c>
      <c r="E87" s="180">
        <v>2000</v>
      </c>
      <c r="F87" s="179">
        <f t="shared" si="13"/>
        <v>20000</v>
      </c>
      <c r="G87" s="180">
        <v>30000</v>
      </c>
      <c r="H87" s="163">
        <v>30000</v>
      </c>
      <c r="I87" s="219">
        <f t="shared" si="15"/>
        <v>80000</v>
      </c>
    </row>
    <row r="88" spans="1:9" s="73" customFormat="1" x14ac:dyDescent="0.3">
      <c r="A88" s="218">
        <v>22</v>
      </c>
      <c r="B88" s="134">
        <v>5129</v>
      </c>
      <c r="C88" s="188" t="s">
        <v>174</v>
      </c>
      <c r="D88" s="163">
        <v>18000</v>
      </c>
      <c r="E88" s="180">
        <v>2000</v>
      </c>
      <c r="F88" s="179">
        <f t="shared" si="13"/>
        <v>20000</v>
      </c>
      <c r="G88" s="180">
        <v>20000</v>
      </c>
      <c r="H88" s="163">
        <v>40000</v>
      </c>
      <c r="I88" s="219">
        <f t="shared" si="15"/>
        <v>80000</v>
      </c>
    </row>
    <row r="89" spans="1:9" s="73" customFormat="1" ht="32.25" x14ac:dyDescent="0.3">
      <c r="A89" s="218">
        <v>23</v>
      </c>
      <c r="B89" s="134">
        <v>5130</v>
      </c>
      <c r="C89" s="188" t="s">
        <v>175</v>
      </c>
      <c r="D89" s="163">
        <v>18000</v>
      </c>
      <c r="E89" s="180">
        <v>2000</v>
      </c>
      <c r="F89" s="179">
        <f t="shared" si="13"/>
        <v>20000</v>
      </c>
      <c r="G89" s="180">
        <v>20000</v>
      </c>
      <c r="H89" s="163">
        <v>50000</v>
      </c>
      <c r="I89" s="219">
        <f t="shared" si="15"/>
        <v>90000</v>
      </c>
    </row>
    <row r="90" spans="1:9" s="73" customFormat="1" x14ac:dyDescent="0.3">
      <c r="A90" s="218">
        <v>24</v>
      </c>
      <c r="B90" s="134">
        <v>5146</v>
      </c>
      <c r="C90" s="188" t="s">
        <v>176</v>
      </c>
      <c r="D90" s="163">
        <v>15000</v>
      </c>
      <c r="E90" s="180"/>
      <c r="F90" s="179">
        <f t="shared" si="13"/>
        <v>15000</v>
      </c>
      <c r="G90" s="180">
        <v>15000</v>
      </c>
      <c r="H90" s="163">
        <v>20000</v>
      </c>
      <c r="I90" s="219">
        <f t="shared" si="15"/>
        <v>50000</v>
      </c>
    </row>
    <row r="91" spans="1:9" s="73" customFormat="1" x14ac:dyDescent="0.3">
      <c r="A91" s="218">
        <v>25</v>
      </c>
      <c r="B91" s="134">
        <v>5157</v>
      </c>
      <c r="C91" s="188" t="s">
        <v>167</v>
      </c>
      <c r="D91" s="163"/>
      <c r="E91" s="180"/>
      <c r="F91" s="179"/>
      <c r="G91" s="180"/>
      <c r="H91" s="163">
        <v>300000</v>
      </c>
      <c r="I91" s="219">
        <f t="shared" si="15"/>
        <v>300000</v>
      </c>
    </row>
    <row r="92" spans="1:9" s="73" customFormat="1" x14ac:dyDescent="0.3">
      <c r="A92" s="218">
        <v>26</v>
      </c>
      <c r="B92" s="134">
        <v>5160</v>
      </c>
      <c r="C92" s="184" t="s">
        <v>199</v>
      </c>
      <c r="D92" s="163"/>
      <c r="E92" s="180"/>
      <c r="F92" s="179"/>
      <c r="G92" s="180">
        <v>100000</v>
      </c>
      <c r="H92" s="163">
        <v>200000</v>
      </c>
      <c r="I92" s="219">
        <f t="shared" si="15"/>
        <v>300000</v>
      </c>
    </row>
    <row r="93" spans="1:9" s="73" customFormat="1" x14ac:dyDescent="0.3">
      <c r="A93" s="220">
        <v>27</v>
      </c>
      <c r="B93" s="134">
        <v>53584</v>
      </c>
      <c r="C93" s="206" t="s">
        <v>155</v>
      </c>
      <c r="D93" s="75">
        <v>239528</v>
      </c>
      <c r="E93" s="127"/>
      <c r="F93" s="207">
        <f t="shared" ref="F93:F94" si="17">D93+E93</f>
        <v>239528</v>
      </c>
      <c r="G93" s="127">
        <v>140000</v>
      </c>
      <c r="H93" s="75">
        <v>100000</v>
      </c>
      <c r="I93" s="219">
        <f t="shared" si="15"/>
        <v>479528</v>
      </c>
    </row>
    <row r="94" spans="1:9" s="73" customFormat="1" x14ac:dyDescent="0.3">
      <c r="A94" s="220">
        <v>28</v>
      </c>
      <c r="B94" s="134">
        <v>53590</v>
      </c>
      <c r="C94" s="206" t="s">
        <v>153</v>
      </c>
      <c r="D94" s="75">
        <v>6638</v>
      </c>
      <c r="E94" s="127"/>
      <c r="F94" s="207">
        <f t="shared" si="17"/>
        <v>6638</v>
      </c>
      <c r="G94" s="127"/>
      <c r="H94" s="75"/>
      <c r="I94" s="219">
        <f t="shared" si="15"/>
        <v>6638</v>
      </c>
    </row>
    <row r="95" spans="1:9" s="73" customFormat="1" x14ac:dyDescent="0.3">
      <c r="A95" s="220">
        <v>29</v>
      </c>
      <c r="B95" s="205">
        <v>52305</v>
      </c>
      <c r="C95" s="208" t="s">
        <v>147</v>
      </c>
      <c r="D95" s="75">
        <v>11353</v>
      </c>
      <c r="E95" s="127"/>
      <c r="F95" s="207">
        <f t="shared" ref="F95:F96" si="18">D95+E95</f>
        <v>11353</v>
      </c>
      <c r="G95" s="127">
        <v>40000</v>
      </c>
      <c r="H95" s="75"/>
      <c r="I95" s="219">
        <f t="shared" si="15"/>
        <v>51353</v>
      </c>
    </row>
    <row r="96" spans="1:9" s="73" customFormat="1" x14ac:dyDescent="0.3">
      <c r="A96" s="220">
        <v>30</v>
      </c>
      <c r="B96" s="205">
        <v>53553</v>
      </c>
      <c r="C96" s="208" t="s">
        <v>148</v>
      </c>
      <c r="D96" s="75">
        <v>2000</v>
      </c>
      <c r="E96" s="127"/>
      <c r="F96" s="207">
        <f t="shared" si="18"/>
        <v>2000</v>
      </c>
      <c r="G96" s="127">
        <v>20000</v>
      </c>
      <c r="H96" s="75"/>
      <c r="I96" s="219">
        <f t="shared" si="15"/>
        <v>22000</v>
      </c>
    </row>
    <row r="97" spans="1:9" x14ac:dyDescent="0.3">
      <c r="A97" s="218"/>
      <c r="B97" s="167"/>
      <c r="C97" s="185" t="s">
        <v>110</v>
      </c>
      <c r="D97" s="76">
        <f>D98+D112+D114</f>
        <v>352000</v>
      </c>
      <c r="E97" s="76">
        <f>E98+E112+E114</f>
        <v>2000</v>
      </c>
      <c r="F97" s="70">
        <f>F98+F112+F114</f>
        <v>354000</v>
      </c>
      <c r="G97" s="76">
        <f>G98+G112+G114</f>
        <v>0</v>
      </c>
      <c r="H97" s="76">
        <f>H98+H112+H114</f>
        <v>210000</v>
      </c>
      <c r="I97" s="219">
        <f t="shared" si="15"/>
        <v>564000</v>
      </c>
    </row>
    <row r="98" spans="1:9" x14ac:dyDescent="0.3">
      <c r="A98" s="218"/>
      <c r="B98" s="169"/>
      <c r="C98" s="186" t="s">
        <v>104</v>
      </c>
      <c r="D98" s="171">
        <f>SUM(D99:D109)</f>
        <v>329000</v>
      </c>
      <c r="E98" s="171">
        <f>SUM(E99:E109)</f>
        <v>0</v>
      </c>
      <c r="F98" s="171">
        <f t="shared" ref="F98:F109" si="19">D98+E98</f>
        <v>329000</v>
      </c>
      <c r="G98" s="171">
        <f>SUM(G99:G109)</f>
        <v>0</v>
      </c>
      <c r="H98" s="171">
        <f>SUM(H99:H109)</f>
        <v>210000</v>
      </c>
      <c r="I98" s="219">
        <f t="shared" si="15"/>
        <v>539000</v>
      </c>
    </row>
    <row r="99" spans="1:9" x14ac:dyDescent="0.3">
      <c r="A99" s="218">
        <v>1</v>
      </c>
      <c r="B99" s="173">
        <v>4987</v>
      </c>
      <c r="C99" s="229" t="s">
        <v>218</v>
      </c>
      <c r="D99" s="181">
        <v>7000</v>
      </c>
      <c r="E99" s="162"/>
      <c r="F99" s="179">
        <f t="shared" si="19"/>
        <v>7000</v>
      </c>
      <c r="G99" s="162"/>
      <c r="H99" s="162"/>
      <c r="I99" s="219">
        <f t="shared" si="15"/>
        <v>7000</v>
      </c>
    </row>
    <row r="100" spans="1:9" x14ac:dyDescent="0.3">
      <c r="A100" s="218">
        <v>2</v>
      </c>
      <c r="B100" s="173">
        <v>4968</v>
      </c>
      <c r="C100" s="229" t="s">
        <v>200</v>
      </c>
      <c r="D100" s="110">
        <v>16000</v>
      </c>
      <c r="E100" s="72"/>
      <c r="F100" s="112">
        <f t="shared" si="19"/>
        <v>16000</v>
      </c>
      <c r="G100" s="72"/>
      <c r="H100" s="72"/>
      <c r="I100" s="219">
        <f t="shared" si="15"/>
        <v>16000</v>
      </c>
    </row>
    <row r="101" spans="1:9" x14ac:dyDescent="0.3">
      <c r="A101" s="218">
        <v>3</v>
      </c>
      <c r="B101" s="173">
        <v>4989</v>
      </c>
      <c r="C101" s="231" t="s">
        <v>219</v>
      </c>
      <c r="D101" s="72">
        <v>77000</v>
      </c>
      <c r="E101" s="72"/>
      <c r="F101" s="112">
        <f t="shared" si="19"/>
        <v>77000</v>
      </c>
      <c r="G101" s="72"/>
      <c r="H101" s="72"/>
      <c r="I101" s="219">
        <f t="shared" si="15"/>
        <v>77000</v>
      </c>
    </row>
    <row r="102" spans="1:9" x14ac:dyDescent="0.3">
      <c r="A102" s="218">
        <v>4</v>
      </c>
      <c r="B102" s="173">
        <v>4990</v>
      </c>
      <c r="C102" s="229" t="s">
        <v>220</v>
      </c>
      <c r="D102" s="72">
        <v>39000</v>
      </c>
      <c r="E102" s="72"/>
      <c r="F102" s="112">
        <f t="shared" si="19"/>
        <v>39000</v>
      </c>
      <c r="G102" s="72"/>
      <c r="H102" s="72"/>
      <c r="I102" s="219">
        <f t="shared" si="15"/>
        <v>39000</v>
      </c>
    </row>
    <row r="103" spans="1:9" ht="32.25" x14ac:dyDescent="0.3">
      <c r="A103" s="218">
        <v>5</v>
      </c>
      <c r="B103" s="173">
        <v>4991</v>
      </c>
      <c r="C103" s="231" t="s">
        <v>221</v>
      </c>
      <c r="D103" s="72">
        <v>70000</v>
      </c>
      <c r="E103" s="72"/>
      <c r="F103" s="112">
        <f t="shared" si="19"/>
        <v>70000</v>
      </c>
      <c r="G103" s="72"/>
      <c r="H103" s="72">
        <v>120000</v>
      </c>
      <c r="I103" s="219">
        <f t="shared" si="15"/>
        <v>190000</v>
      </c>
    </row>
    <row r="104" spans="1:9" x14ac:dyDescent="0.3">
      <c r="A104" s="218">
        <v>6</v>
      </c>
      <c r="B104" s="173">
        <v>52719</v>
      </c>
      <c r="C104" s="229" t="s">
        <v>222</v>
      </c>
      <c r="D104" s="72">
        <v>30000</v>
      </c>
      <c r="E104" s="72"/>
      <c r="F104" s="112">
        <f t="shared" si="19"/>
        <v>30000</v>
      </c>
      <c r="G104" s="72"/>
      <c r="H104" s="72"/>
      <c r="I104" s="219">
        <f t="shared" si="15"/>
        <v>30000</v>
      </c>
    </row>
    <row r="105" spans="1:9" x14ac:dyDescent="0.3">
      <c r="A105" s="218">
        <v>7</v>
      </c>
      <c r="B105" s="173">
        <v>90226</v>
      </c>
      <c r="C105" s="229" t="s">
        <v>223</v>
      </c>
      <c r="D105" s="72">
        <v>20000</v>
      </c>
      <c r="E105" s="72"/>
      <c r="F105" s="112">
        <f t="shared" si="19"/>
        <v>20000</v>
      </c>
      <c r="G105" s="72"/>
      <c r="H105" s="72">
        <v>30000</v>
      </c>
      <c r="I105" s="219">
        <f t="shared" si="15"/>
        <v>50000</v>
      </c>
    </row>
    <row r="106" spans="1:9" x14ac:dyDescent="0.3">
      <c r="A106" s="218">
        <v>8</v>
      </c>
      <c r="B106" s="173">
        <v>4992</v>
      </c>
      <c r="C106" s="229" t="s">
        <v>227</v>
      </c>
      <c r="D106" s="72">
        <v>10000</v>
      </c>
      <c r="E106" s="72"/>
      <c r="F106" s="112">
        <f t="shared" si="19"/>
        <v>10000</v>
      </c>
      <c r="G106" s="72"/>
      <c r="H106" s="72"/>
      <c r="I106" s="219">
        <f t="shared" si="15"/>
        <v>10000</v>
      </c>
    </row>
    <row r="107" spans="1:9" x14ac:dyDescent="0.3">
      <c r="A107" s="218">
        <v>9</v>
      </c>
      <c r="B107" s="173">
        <v>52777</v>
      </c>
      <c r="C107" s="229" t="s">
        <v>224</v>
      </c>
      <c r="D107" s="72">
        <v>30000</v>
      </c>
      <c r="E107" s="72"/>
      <c r="F107" s="112">
        <f t="shared" si="19"/>
        <v>30000</v>
      </c>
      <c r="G107" s="72"/>
      <c r="H107" s="72">
        <v>30000</v>
      </c>
      <c r="I107" s="219">
        <f t="shared" si="15"/>
        <v>60000</v>
      </c>
    </row>
    <row r="108" spans="1:9" x14ac:dyDescent="0.3">
      <c r="A108" s="218">
        <v>10</v>
      </c>
      <c r="B108" s="173">
        <v>52776</v>
      </c>
      <c r="C108" s="229" t="s">
        <v>225</v>
      </c>
      <c r="D108" s="72">
        <v>10000</v>
      </c>
      <c r="E108" s="72"/>
      <c r="F108" s="112">
        <f t="shared" si="19"/>
        <v>10000</v>
      </c>
      <c r="G108" s="72"/>
      <c r="H108" s="72"/>
      <c r="I108" s="219">
        <f t="shared" si="15"/>
        <v>10000</v>
      </c>
    </row>
    <row r="109" spans="1:9" x14ac:dyDescent="0.3">
      <c r="A109" s="218">
        <v>11</v>
      </c>
      <c r="B109" s="173">
        <v>90263</v>
      </c>
      <c r="C109" s="229" t="s">
        <v>226</v>
      </c>
      <c r="D109" s="71">
        <v>20000</v>
      </c>
      <c r="E109" s="71"/>
      <c r="F109" s="112">
        <f t="shared" si="19"/>
        <v>20000</v>
      </c>
      <c r="G109" s="72"/>
      <c r="H109" s="71">
        <v>30000</v>
      </c>
      <c r="I109" s="219">
        <f t="shared" si="15"/>
        <v>50000</v>
      </c>
    </row>
    <row r="110" spans="1:9" hidden="1" x14ac:dyDescent="0.3">
      <c r="A110" s="218">
        <v>12</v>
      </c>
      <c r="B110" s="173"/>
      <c r="C110" s="186" t="s">
        <v>42</v>
      </c>
      <c r="D110" s="171">
        <f>D111</f>
        <v>0</v>
      </c>
      <c r="E110" s="171">
        <f t="shared" ref="E110:H110" si="20">E111</f>
        <v>0</v>
      </c>
      <c r="F110" s="171">
        <f t="shared" si="20"/>
        <v>0</v>
      </c>
      <c r="G110" s="171">
        <f t="shared" si="20"/>
        <v>0</v>
      </c>
      <c r="H110" s="171">
        <f t="shared" si="20"/>
        <v>0</v>
      </c>
      <c r="I110" s="219">
        <f t="shared" si="15"/>
        <v>0</v>
      </c>
    </row>
    <row r="111" spans="1:9" hidden="1" x14ac:dyDescent="0.3">
      <c r="A111" s="218">
        <v>13</v>
      </c>
      <c r="B111" s="173"/>
      <c r="C111" s="190"/>
      <c r="D111" s="72"/>
      <c r="E111" s="113"/>
      <c r="F111" s="112"/>
      <c r="G111" s="72"/>
      <c r="H111" s="72"/>
      <c r="I111" s="219">
        <f t="shared" si="15"/>
        <v>0</v>
      </c>
    </row>
    <row r="112" spans="1:9" x14ac:dyDescent="0.3">
      <c r="A112" s="218"/>
      <c r="B112" s="169"/>
      <c r="C112" s="186" t="s">
        <v>105</v>
      </c>
      <c r="D112" s="171">
        <f>D113</f>
        <v>15000</v>
      </c>
      <c r="E112" s="171">
        <f>E113</f>
        <v>0</v>
      </c>
      <c r="F112" s="171">
        <f t="shared" ref="F112:F121" si="21">D112+E112</f>
        <v>15000</v>
      </c>
      <c r="G112" s="171">
        <f t="shared" ref="G112:H112" si="22">G113</f>
        <v>0</v>
      </c>
      <c r="H112" s="171">
        <f t="shared" si="22"/>
        <v>0</v>
      </c>
      <c r="I112" s="219">
        <f t="shared" si="15"/>
        <v>15000</v>
      </c>
    </row>
    <row r="113" spans="1:9" x14ac:dyDescent="0.3">
      <c r="A113" s="218">
        <v>1</v>
      </c>
      <c r="B113" s="173">
        <v>5282</v>
      </c>
      <c r="C113" s="229" t="s">
        <v>228</v>
      </c>
      <c r="D113" s="71">
        <v>15000</v>
      </c>
      <c r="E113" s="71"/>
      <c r="F113" s="112">
        <f t="shared" si="21"/>
        <v>15000</v>
      </c>
      <c r="G113" s="72"/>
      <c r="H113" s="71"/>
      <c r="I113" s="219">
        <f t="shared" si="15"/>
        <v>15000</v>
      </c>
    </row>
    <row r="114" spans="1:9" x14ac:dyDescent="0.3">
      <c r="A114" s="218"/>
      <c r="B114" s="169"/>
      <c r="C114" s="186" t="s">
        <v>120</v>
      </c>
      <c r="D114" s="171">
        <f>SUM(D115:D115)</f>
        <v>8000</v>
      </c>
      <c r="E114" s="171">
        <f>SUM(E115:E115)</f>
        <v>2000</v>
      </c>
      <c r="F114" s="171">
        <f t="shared" si="21"/>
        <v>10000</v>
      </c>
      <c r="G114" s="171">
        <f t="shared" ref="G114:H114" si="23">G115</f>
        <v>0</v>
      </c>
      <c r="H114" s="171">
        <f t="shared" si="23"/>
        <v>0</v>
      </c>
      <c r="I114" s="219">
        <f t="shared" si="15"/>
        <v>10000</v>
      </c>
    </row>
    <row r="115" spans="1:9" x14ac:dyDescent="0.3">
      <c r="A115" s="218">
        <v>1</v>
      </c>
      <c r="B115" s="173">
        <v>5277</v>
      </c>
      <c r="C115" s="229" t="s">
        <v>229</v>
      </c>
      <c r="D115" s="71">
        <v>8000</v>
      </c>
      <c r="E115" s="71">
        <v>2000</v>
      </c>
      <c r="F115" s="112">
        <f t="shared" si="21"/>
        <v>10000</v>
      </c>
      <c r="G115" s="72"/>
      <c r="H115" s="71"/>
      <c r="I115" s="219">
        <f t="shared" si="15"/>
        <v>10000</v>
      </c>
    </row>
    <row r="116" spans="1:9" x14ac:dyDescent="0.3">
      <c r="A116" s="218"/>
      <c r="B116" s="167"/>
      <c r="C116" s="185" t="s">
        <v>106</v>
      </c>
      <c r="D116" s="76">
        <f t="shared" ref="D116" si="24">D117</f>
        <v>160000</v>
      </c>
      <c r="E116" s="76">
        <f>E117</f>
        <v>95000</v>
      </c>
      <c r="F116" s="70">
        <f t="shared" si="21"/>
        <v>255000</v>
      </c>
      <c r="G116" s="76">
        <f t="shared" ref="G116:H116" si="25">G117</f>
        <v>520000</v>
      </c>
      <c r="H116" s="76">
        <f t="shared" si="25"/>
        <v>917130</v>
      </c>
      <c r="I116" s="219">
        <f t="shared" si="15"/>
        <v>1692130</v>
      </c>
    </row>
    <row r="117" spans="1:9" x14ac:dyDescent="0.3">
      <c r="A117" s="218"/>
      <c r="B117" s="169"/>
      <c r="C117" s="186" t="s">
        <v>87</v>
      </c>
      <c r="D117" s="171">
        <f>SUM(D118:D122)</f>
        <v>160000</v>
      </c>
      <c r="E117" s="171">
        <f>SUM(E118:E122)</f>
        <v>95000</v>
      </c>
      <c r="F117" s="171">
        <f t="shared" si="21"/>
        <v>255000</v>
      </c>
      <c r="G117" s="171">
        <f>SUM(G118:G122)</f>
        <v>520000</v>
      </c>
      <c r="H117" s="171">
        <f>SUM(H118:H122)</f>
        <v>917130</v>
      </c>
      <c r="I117" s="219">
        <f t="shared" si="15"/>
        <v>1692130</v>
      </c>
    </row>
    <row r="118" spans="1:9" ht="32.25" x14ac:dyDescent="0.3">
      <c r="A118" s="218">
        <v>1</v>
      </c>
      <c r="B118" s="203">
        <v>52825</v>
      </c>
      <c r="C118" s="194" t="s">
        <v>231</v>
      </c>
      <c r="D118" s="181">
        <v>20000</v>
      </c>
      <c r="E118" s="72">
        <v>10000</v>
      </c>
      <c r="F118" s="112">
        <f t="shared" si="21"/>
        <v>30000</v>
      </c>
      <c r="G118" s="72"/>
      <c r="H118" s="72"/>
      <c r="I118" s="219">
        <f t="shared" si="15"/>
        <v>30000</v>
      </c>
    </row>
    <row r="119" spans="1:9" ht="32.25" x14ac:dyDescent="0.3">
      <c r="A119" s="218">
        <v>2</v>
      </c>
      <c r="B119" s="203">
        <v>5017</v>
      </c>
      <c r="C119" s="232" t="s">
        <v>230</v>
      </c>
      <c r="D119" s="181">
        <v>20000</v>
      </c>
      <c r="E119" s="72">
        <v>15000</v>
      </c>
      <c r="F119" s="112">
        <f t="shared" si="21"/>
        <v>35000</v>
      </c>
      <c r="G119" s="72">
        <v>270000</v>
      </c>
      <c r="H119" s="72">
        <v>217130</v>
      </c>
      <c r="I119" s="219">
        <f t="shared" si="15"/>
        <v>522130</v>
      </c>
    </row>
    <row r="120" spans="1:9" ht="48" x14ac:dyDescent="0.3">
      <c r="A120" s="218">
        <v>3</v>
      </c>
      <c r="B120" s="203">
        <v>5029</v>
      </c>
      <c r="C120" s="232" t="s">
        <v>232</v>
      </c>
      <c r="D120" s="181">
        <v>70000</v>
      </c>
      <c r="E120" s="72">
        <v>30000</v>
      </c>
      <c r="F120" s="112">
        <f t="shared" si="21"/>
        <v>100000</v>
      </c>
      <c r="G120" s="72">
        <v>200000</v>
      </c>
      <c r="H120" s="72">
        <v>200000</v>
      </c>
      <c r="I120" s="219">
        <f t="shared" si="15"/>
        <v>500000</v>
      </c>
    </row>
    <row r="121" spans="1:9" x14ac:dyDescent="0.3">
      <c r="A121" s="218">
        <v>4</v>
      </c>
      <c r="B121" s="203">
        <v>5023</v>
      </c>
      <c r="C121" s="232" t="s">
        <v>233</v>
      </c>
      <c r="D121" s="181">
        <v>20000</v>
      </c>
      <c r="E121" s="72">
        <v>10000</v>
      </c>
      <c r="F121" s="112">
        <f t="shared" si="21"/>
        <v>30000</v>
      </c>
      <c r="G121" s="72"/>
      <c r="H121" s="72"/>
      <c r="I121" s="219">
        <f t="shared" si="15"/>
        <v>30000</v>
      </c>
    </row>
    <row r="122" spans="1:9" ht="32.25" x14ac:dyDescent="0.3">
      <c r="A122" s="218">
        <v>5</v>
      </c>
      <c r="B122" s="203">
        <v>5037</v>
      </c>
      <c r="C122" s="194" t="s">
        <v>201</v>
      </c>
      <c r="D122" s="181">
        <v>30000</v>
      </c>
      <c r="E122" s="72">
        <v>30000</v>
      </c>
      <c r="F122" s="112">
        <f>D122+E122</f>
        <v>60000</v>
      </c>
      <c r="G122" s="72">
        <v>50000</v>
      </c>
      <c r="H122" s="72">
        <v>500000</v>
      </c>
      <c r="I122" s="219">
        <f t="shared" si="15"/>
        <v>610000</v>
      </c>
    </row>
    <row r="123" spans="1:9" x14ac:dyDescent="0.3">
      <c r="A123" s="218"/>
      <c r="B123" s="204"/>
      <c r="C123" s="195" t="s">
        <v>88</v>
      </c>
      <c r="D123" s="174">
        <f>D124+D136</f>
        <v>490000</v>
      </c>
      <c r="E123" s="174">
        <f>E124+E136</f>
        <v>233000</v>
      </c>
      <c r="F123" s="174">
        <f>F124+F136</f>
        <v>723000</v>
      </c>
      <c r="G123" s="174">
        <f>G124+G136</f>
        <v>993960</v>
      </c>
      <c r="H123" s="174">
        <f>H124+H136</f>
        <v>300000</v>
      </c>
      <c r="I123" s="219">
        <f t="shared" si="15"/>
        <v>2016960</v>
      </c>
    </row>
    <row r="124" spans="1:9" x14ac:dyDescent="0.3">
      <c r="A124" s="218"/>
      <c r="B124" s="169"/>
      <c r="C124" s="186" t="s">
        <v>107</v>
      </c>
      <c r="D124" s="171">
        <f>SUM(D125:D135)</f>
        <v>398000</v>
      </c>
      <c r="E124" s="171">
        <f>SUM(E125:E135)</f>
        <v>180000</v>
      </c>
      <c r="F124" s="171">
        <f>SUM(F125:F135)</f>
        <v>578000</v>
      </c>
      <c r="G124" s="171">
        <f>SUM(G125:G135)</f>
        <v>993960</v>
      </c>
      <c r="H124" s="171">
        <f>SUM(H125:H135)</f>
        <v>300000</v>
      </c>
      <c r="I124" s="219">
        <f t="shared" si="15"/>
        <v>1871960</v>
      </c>
    </row>
    <row r="125" spans="1:9" s="73" customFormat="1" x14ac:dyDescent="0.3">
      <c r="A125" s="220">
        <v>1</v>
      </c>
      <c r="B125" s="205">
        <v>53024</v>
      </c>
      <c r="C125" s="196" t="s">
        <v>159</v>
      </c>
      <c r="D125" s="111">
        <v>120000</v>
      </c>
      <c r="E125" s="69">
        <v>80000</v>
      </c>
      <c r="F125" s="112">
        <f t="shared" ref="F125:F135" si="26">D125+E125</f>
        <v>200000</v>
      </c>
      <c r="G125" s="69">
        <v>800000</v>
      </c>
      <c r="H125" s="69"/>
      <c r="I125" s="219">
        <f t="shared" si="15"/>
        <v>1000000</v>
      </c>
    </row>
    <row r="126" spans="1:9" s="73" customFormat="1" x14ac:dyDescent="0.3">
      <c r="A126" s="220">
        <v>2</v>
      </c>
      <c r="B126" s="205">
        <v>4966</v>
      </c>
      <c r="C126" s="196" t="s">
        <v>160</v>
      </c>
      <c r="D126" s="111"/>
      <c r="E126" s="69"/>
      <c r="F126" s="112">
        <f t="shared" si="26"/>
        <v>0</v>
      </c>
      <c r="G126" s="69">
        <v>43960</v>
      </c>
      <c r="H126" s="69">
        <v>200000</v>
      </c>
      <c r="I126" s="219">
        <f t="shared" si="15"/>
        <v>243960</v>
      </c>
    </row>
    <row r="127" spans="1:9" s="73" customFormat="1" x14ac:dyDescent="0.3">
      <c r="A127" s="220">
        <v>3</v>
      </c>
      <c r="B127" s="205">
        <v>5204</v>
      </c>
      <c r="C127" s="232" t="s">
        <v>234</v>
      </c>
      <c r="D127" s="111">
        <v>60000</v>
      </c>
      <c r="E127" s="69"/>
      <c r="F127" s="112">
        <f t="shared" si="26"/>
        <v>60000</v>
      </c>
      <c r="G127" s="69"/>
      <c r="H127" s="69"/>
      <c r="I127" s="219">
        <f t="shared" si="15"/>
        <v>60000</v>
      </c>
    </row>
    <row r="128" spans="1:9" s="73" customFormat="1" x14ac:dyDescent="0.3">
      <c r="A128" s="220">
        <v>4</v>
      </c>
      <c r="B128" s="205">
        <v>5044</v>
      </c>
      <c r="C128" s="232" t="s">
        <v>235</v>
      </c>
      <c r="D128" s="111">
        <v>18000</v>
      </c>
      <c r="E128" s="69">
        <v>12000</v>
      </c>
      <c r="F128" s="112">
        <f t="shared" si="26"/>
        <v>30000</v>
      </c>
      <c r="G128" s="69"/>
      <c r="H128" s="69"/>
      <c r="I128" s="219">
        <f t="shared" si="15"/>
        <v>30000</v>
      </c>
    </row>
    <row r="129" spans="1:9" s="73" customFormat="1" x14ac:dyDescent="0.3">
      <c r="A129" s="220">
        <v>5</v>
      </c>
      <c r="B129" s="205">
        <v>5051</v>
      </c>
      <c r="C129" s="232" t="s">
        <v>236</v>
      </c>
      <c r="D129" s="111">
        <v>40000</v>
      </c>
      <c r="E129" s="69">
        <v>20000</v>
      </c>
      <c r="F129" s="112">
        <f t="shared" si="26"/>
        <v>60000</v>
      </c>
      <c r="G129" s="69"/>
      <c r="H129" s="69"/>
      <c r="I129" s="219">
        <f t="shared" si="15"/>
        <v>60000</v>
      </c>
    </row>
    <row r="130" spans="1:9" s="73" customFormat="1" ht="48" x14ac:dyDescent="0.3">
      <c r="A130" s="220">
        <v>6</v>
      </c>
      <c r="B130" s="205">
        <v>5113</v>
      </c>
      <c r="C130" s="196" t="s">
        <v>203</v>
      </c>
      <c r="D130" s="111">
        <v>50000</v>
      </c>
      <c r="E130" s="69">
        <v>20000</v>
      </c>
      <c r="F130" s="112">
        <f t="shared" si="26"/>
        <v>70000</v>
      </c>
      <c r="G130" s="69"/>
      <c r="H130" s="69"/>
      <c r="I130" s="219">
        <f t="shared" si="15"/>
        <v>70000</v>
      </c>
    </row>
    <row r="131" spans="1:9" s="73" customFormat="1" x14ac:dyDescent="0.3">
      <c r="A131" s="220">
        <v>8</v>
      </c>
      <c r="B131" s="205">
        <v>5119</v>
      </c>
      <c r="C131" s="232" t="s">
        <v>237</v>
      </c>
      <c r="D131" s="111">
        <v>12000</v>
      </c>
      <c r="E131" s="69">
        <v>3000</v>
      </c>
      <c r="F131" s="112">
        <f t="shared" si="26"/>
        <v>15000</v>
      </c>
      <c r="G131" s="69"/>
      <c r="H131" s="69"/>
      <c r="I131" s="219">
        <f t="shared" si="15"/>
        <v>15000</v>
      </c>
    </row>
    <row r="132" spans="1:9" s="73" customFormat="1" x14ac:dyDescent="0.3">
      <c r="A132" s="220">
        <v>9</v>
      </c>
      <c r="B132" s="205">
        <v>5211</v>
      </c>
      <c r="C132" s="232" t="s">
        <v>238</v>
      </c>
      <c r="D132" s="111">
        <v>60000</v>
      </c>
      <c r="E132" s="69">
        <v>20000</v>
      </c>
      <c r="F132" s="112">
        <f t="shared" si="26"/>
        <v>80000</v>
      </c>
      <c r="G132" s="69">
        <v>100000</v>
      </c>
      <c r="H132" s="69">
        <v>100000</v>
      </c>
      <c r="I132" s="219">
        <f t="shared" si="15"/>
        <v>280000</v>
      </c>
    </row>
    <row r="133" spans="1:9" s="73" customFormat="1" x14ac:dyDescent="0.3">
      <c r="A133" s="220">
        <v>10</v>
      </c>
      <c r="B133" s="205">
        <v>5131</v>
      </c>
      <c r="C133" s="232" t="s">
        <v>239</v>
      </c>
      <c r="D133" s="111">
        <v>30000</v>
      </c>
      <c r="E133" s="69">
        <v>20000</v>
      </c>
      <c r="F133" s="112">
        <f t="shared" si="26"/>
        <v>50000</v>
      </c>
      <c r="G133" s="69"/>
      <c r="H133" s="69"/>
      <c r="I133" s="219">
        <f t="shared" ref="I133:I142" si="27">F133+G133+H133</f>
        <v>50000</v>
      </c>
    </row>
    <row r="134" spans="1:9" s="73" customFormat="1" x14ac:dyDescent="0.3">
      <c r="A134" s="220">
        <v>11</v>
      </c>
      <c r="B134" s="205">
        <v>53051</v>
      </c>
      <c r="C134" s="232" t="s">
        <v>240</v>
      </c>
      <c r="D134" s="111"/>
      <c r="E134" s="69"/>
      <c r="F134" s="112">
        <f t="shared" si="26"/>
        <v>0</v>
      </c>
      <c r="G134" s="69">
        <v>50000</v>
      </c>
      <c r="H134" s="69"/>
      <c r="I134" s="219">
        <f t="shared" si="27"/>
        <v>50000</v>
      </c>
    </row>
    <row r="135" spans="1:9" s="73" customFormat="1" x14ac:dyDescent="0.3">
      <c r="A135" s="220">
        <v>12</v>
      </c>
      <c r="B135" s="205">
        <v>52463</v>
      </c>
      <c r="C135" s="232" t="s">
        <v>241</v>
      </c>
      <c r="D135" s="111">
        <v>8000</v>
      </c>
      <c r="E135" s="69">
        <v>5000</v>
      </c>
      <c r="F135" s="112">
        <f t="shared" si="26"/>
        <v>13000</v>
      </c>
      <c r="G135" s="69"/>
      <c r="H135" s="69"/>
      <c r="I135" s="219">
        <f t="shared" si="27"/>
        <v>13000</v>
      </c>
    </row>
    <row r="136" spans="1:9" x14ac:dyDescent="0.3">
      <c r="A136" s="218"/>
      <c r="B136" s="169"/>
      <c r="C136" s="186" t="s">
        <v>96</v>
      </c>
      <c r="D136" s="171">
        <f>SUM(D137:D142)</f>
        <v>92000</v>
      </c>
      <c r="E136" s="171">
        <f t="shared" ref="E136:H136" si="28">SUM(E137:E142)</f>
        <v>53000</v>
      </c>
      <c r="F136" s="171">
        <f t="shared" si="28"/>
        <v>145000</v>
      </c>
      <c r="G136" s="171">
        <f t="shared" si="28"/>
        <v>0</v>
      </c>
      <c r="H136" s="171">
        <f t="shared" si="28"/>
        <v>0</v>
      </c>
      <c r="I136" s="219">
        <f t="shared" si="27"/>
        <v>145000</v>
      </c>
    </row>
    <row r="137" spans="1:9" ht="32.25" x14ac:dyDescent="0.3">
      <c r="A137" s="218">
        <v>1</v>
      </c>
      <c r="B137" s="205">
        <v>5236</v>
      </c>
      <c r="C137" s="196" t="s">
        <v>161</v>
      </c>
      <c r="D137" s="111">
        <v>25000</v>
      </c>
      <c r="E137" s="69">
        <v>20000</v>
      </c>
      <c r="F137" s="112">
        <f t="shared" ref="F137:F138" si="29">D137+E137</f>
        <v>45000</v>
      </c>
      <c r="G137" s="69"/>
      <c r="H137" s="69"/>
      <c r="I137" s="219">
        <f t="shared" si="27"/>
        <v>45000</v>
      </c>
    </row>
    <row r="138" spans="1:9" x14ac:dyDescent="0.3">
      <c r="A138" s="218">
        <v>2</v>
      </c>
      <c r="B138" s="205"/>
      <c r="C138" s="232" t="s">
        <v>242</v>
      </c>
      <c r="D138" s="111">
        <v>5000</v>
      </c>
      <c r="E138" s="69"/>
      <c r="F138" s="112">
        <f t="shared" si="29"/>
        <v>5000</v>
      </c>
      <c r="G138" s="69"/>
      <c r="H138" s="69"/>
      <c r="I138" s="219">
        <f t="shared" si="27"/>
        <v>5000</v>
      </c>
    </row>
    <row r="139" spans="1:9" x14ac:dyDescent="0.3">
      <c r="A139" s="218">
        <v>3</v>
      </c>
      <c r="B139" s="205"/>
      <c r="C139" s="196" t="s">
        <v>162</v>
      </c>
      <c r="D139" s="111">
        <v>20000</v>
      </c>
      <c r="E139" s="69">
        <v>10000</v>
      </c>
      <c r="F139" s="112">
        <f t="shared" ref="F139:F142" si="30">D139+E139</f>
        <v>30000</v>
      </c>
      <c r="G139" s="69"/>
      <c r="H139" s="69"/>
      <c r="I139" s="219">
        <f t="shared" si="27"/>
        <v>30000</v>
      </c>
    </row>
    <row r="140" spans="1:9" x14ac:dyDescent="0.3">
      <c r="A140" s="218">
        <v>4</v>
      </c>
      <c r="B140" s="205"/>
      <c r="C140" s="232" t="s">
        <v>243</v>
      </c>
      <c r="D140" s="111">
        <v>20000</v>
      </c>
      <c r="E140" s="69">
        <v>15000</v>
      </c>
      <c r="F140" s="112">
        <f t="shared" si="30"/>
        <v>35000</v>
      </c>
      <c r="G140" s="69"/>
      <c r="H140" s="69"/>
      <c r="I140" s="219">
        <f t="shared" si="27"/>
        <v>35000</v>
      </c>
    </row>
    <row r="141" spans="1:9" x14ac:dyDescent="0.3">
      <c r="A141" s="218">
        <v>5</v>
      </c>
      <c r="B141" s="205"/>
      <c r="C141" s="232" t="s">
        <v>244</v>
      </c>
      <c r="D141" s="111">
        <v>15000</v>
      </c>
      <c r="E141" s="69">
        <v>5000</v>
      </c>
      <c r="F141" s="112">
        <f t="shared" si="30"/>
        <v>20000</v>
      </c>
      <c r="G141" s="69"/>
      <c r="H141" s="69"/>
      <c r="I141" s="219">
        <f t="shared" si="27"/>
        <v>20000</v>
      </c>
    </row>
    <row r="142" spans="1:9" ht="19.5" thickBot="1" x14ac:dyDescent="0.35">
      <c r="A142" s="221">
        <v>6</v>
      </c>
      <c r="B142" s="222"/>
      <c r="C142" s="223" t="s">
        <v>163</v>
      </c>
      <c r="D142" s="224">
        <v>7000</v>
      </c>
      <c r="E142" s="225">
        <v>3000</v>
      </c>
      <c r="F142" s="226">
        <f t="shared" si="30"/>
        <v>10000</v>
      </c>
      <c r="G142" s="227"/>
      <c r="H142" s="227"/>
      <c r="I142" s="228">
        <f t="shared" si="27"/>
        <v>10000</v>
      </c>
    </row>
    <row r="143" spans="1:9" x14ac:dyDescent="0.3">
      <c r="C143" s="197"/>
    </row>
    <row r="144" spans="1:9" x14ac:dyDescent="0.3">
      <c r="C144" s="198" t="s">
        <v>202</v>
      </c>
      <c r="E144" s="176"/>
      <c r="G144" s="175" t="s">
        <v>151</v>
      </c>
    </row>
    <row r="145" spans="3:7" x14ac:dyDescent="0.3">
      <c r="C145" s="199" t="s">
        <v>150</v>
      </c>
      <c r="G145" s="177" t="s">
        <v>152</v>
      </c>
    </row>
  </sheetData>
  <mergeCells count="6">
    <mergeCell ref="B1:D1"/>
    <mergeCell ref="H2:H3"/>
    <mergeCell ref="I2:I4"/>
    <mergeCell ref="C2:C3"/>
    <mergeCell ref="G2:G3"/>
    <mergeCell ref="B2:B3"/>
  </mergeCells>
  <pageMargins left="0" right="0" top="0.75" bottom="0.75" header="0.3" footer="0.3"/>
  <pageSetup paperSize="9" scale="70" orientation="landscape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="110" zoomScaleNormal="110" workbookViewId="0">
      <pane ySplit="2" topLeftCell="A3" activePane="bottomLeft" state="frozen"/>
      <selection activeCell="C68" sqref="C68"/>
      <selection pane="bottomLeft" activeCell="K12" sqref="K12"/>
    </sheetView>
  </sheetViews>
  <sheetFormatPr defaultRowHeight="15" x14ac:dyDescent="0.25"/>
  <cols>
    <col min="2" max="2" width="54" bestFit="1" customWidth="1"/>
    <col min="3" max="5" width="10.7109375" bestFit="1" customWidth="1"/>
    <col min="7" max="7" width="15.85546875" customWidth="1"/>
    <col min="8" max="9" width="13.28515625" bestFit="1" customWidth="1"/>
    <col min="10" max="10" width="11.7109375" bestFit="1" customWidth="1"/>
  </cols>
  <sheetData>
    <row r="1" spans="1:10" ht="15.75" thickBot="1" x14ac:dyDescent="0.3">
      <c r="A1" s="1"/>
      <c r="B1" s="2" t="s">
        <v>0</v>
      </c>
      <c r="C1" s="114" t="s">
        <v>113</v>
      </c>
      <c r="D1" s="3" t="s">
        <v>117</v>
      </c>
      <c r="E1" s="1" t="s">
        <v>157</v>
      </c>
      <c r="G1" s="16"/>
      <c r="H1" s="16"/>
      <c r="I1" s="16"/>
    </row>
    <row r="2" spans="1:10" ht="15.75" thickBot="1" x14ac:dyDescent="0.3">
      <c r="A2" s="136">
        <v>1</v>
      </c>
      <c r="B2" s="137" t="s">
        <v>1</v>
      </c>
      <c r="C2" s="138">
        <f>C3+C4+C5</f>
        <v>1348507</v>
      </c>
      <c r="D2" s="138">
        <f t="shared" ref="D2:E2" si="0">D3+D4+D5</f>
        <v>1394635</v>
      </c>
      <c r="E2" s="139">
        <f t="shared" si="0"/>
        <v>1483553</v>
      </c>
      <c r="G2" s="16"/>
      <c r="H2" s="16"/>
      <c r="I2" s="16"/>
    </row>
    <row r="3" spans="1:10" ht="15.75" thickBot="1" x14ac:dyDescent="0.3">
      <c r="A3" s="6" t="s">
        <v>2</v>
      </c>
      <c r="B3" s="7" t="s">
        <v>3</v>
      </c>
      <c r="C3" s="118">
        <v>15000</v>
      </c>
      <c r="D3" s="116">
        <v>15000</v>
      </c>
      <c r="E3" s="117">
        <v>15000</v>
      </c>
    </row>
    <row r="4" spans="1:10" ht="15.75" thickBot="1" x14ac:dyDescent="0.3">
      <c r="A4" s="6" t="s">
        <v>4</v>
      </c>
      <c r="B4" s="7" t="s">
        <v>5</v>
      </c>
      <c r="C4" s="118">
        <v>1089690</v>
      </c>
      <c r="D4" s="116">
        <v>1128880</v>
      </c>
      <c r="E4" s="117">
        <v>1204462</v>
      </c>
    </row>
    <row r="5" spans="1:10" ht="15.75" thickBot="1" x14ac:dyDescent="0.3">
      <c r="A5" s="6">
        <v>1.3</v>
      </c>
      <c r="B5" s="7" t="s">
        <v>108</v>
      </c>
      <c r="C5" s="118">
        <v>243817</v>
      </c>
      <c r="D5" s="116">
        <v>250755</v>
      </c>
      <c r="E5" s="117">
        <v>264091</v>
      </c>
      <c r="G5" s="129"/>
      <c r="I5" s="129"/>
    </row>
    <row r="6" spans="1:10" ht="15.75" thickBot="1" x14ac:dyDescent="0.3">
      <c r="A6" s="4">
        <v>2</v>
      </c>
      <c r="B6" s="5" t="s">
        <v>6</v>
      </c>
      <c r="C6" s="115">
        <f>SUM(C7:C8)</f>
        <v>10000</v>
      </c>
      <c r="D6" s="115">
        <f t="shared" ref="D6:E6" si="1">SUM(D7:D8)</f>
        <v>11000</v>
      </c>
      <c r="E6" s="140">
        <f t="shared" si="1"/>
        <v>11000</v>
      </c>
    </row>
    <row r="7" spans="1:10" ht="15.75" thickBot="1" x14ac:dyDescent="0.3">
      <c r="A7" s="6">
        <v>2.1</v>
      </c>
      <c r="B7" s="7" t="s">
        <v>7</v>
      </c>
      <c r="C7" s="118">
        <v>5000</v>
      </c>
      <c r="D7" s="116">
        <v>6000</v>
      </c>
      <c r="E7" s="117">
        <v>6000</v>
      </c>
      <c r="H7" s="129"/>
      <c r="I7" s="129"/>
      <c r="J7" s="129"/>
    </row>
    <row r="8" spans="1:10" ht="15.75" thickBot="1" x14ac:dyDescent="0.3">
      <c r="A8" s="6">
        <v>2.2999999999999998</v>
      </c>
      <c r="B8" s="7" t="s">
        <v>8</v>
      </c>
      <c r="C8" s="118">
        <v>5000</v>
      </c>
      <c r="D8" s="116">
        <v>5000</v>
      </c>
      <c r="E8" s="117">
        <v>5000</v>
      </c>
    </row>
    <row r="9" spans="1:10" ht="15.75" thickBot="1" x14ac:dyDescent="0.3">
      <c r="A9" s="4">
        <v>3</v>
      </c>
      <c r="B9" s="5" t="s">
        <v>9</v>
      </c>
      <c r="C9" s="115">
        <f>C10</f>
        <v>120000</v>
      </c>
      <c r="D9" s="115">
        <f t="shared" ref="D9:E9" si="2">D10</f>
        <v>130000</v>
      </c>
      <c r="E9" s="140">
        <f t="shared" si="2"/>
        <v>135000</v>
      </c>
    </row>
    <row r="10" spans="1:10" ht="15.75" thickBot="1" x14ac:dyDescent="0.3">
      <c r="A10" s="6" t="s">
        <v>10</v>
      </c>
      <c r="B10" s="7" t="s">
        <v>11</v>
      </c>
      <c r="C10" s="118">
        <v>120000</v>
      </c>
      <c r="D10" s="116">
        <v>130000</v>
      </c>
      <c r="E10" s="117">
        <v>135000</v>
      </c>
    </row>
    <row r="11" spans="1:10" ht="15.75" thickBot="1" x14ac:dyDescent="0.3">
      <c r="A11" s="4">
        <v>4</v>
      </c>
      <c r="B11" s="5" t="s">
        <v>12</v>
      </c>
      <c r="C11" s="115">
        <f>SUM(C12:C15)</f>
        <v>650147</v>
      </c>
      <c r="D11" s="115">
        <f t="shared" ref="D11:E11" si="3">SUM(D12:D15)</f>
        <v>684857</v>
      </c>
      <c r="E11" s="140">
        <f t="shared" si="3"/>
        <v>724675</v>
      </c>
    </row>
    <row r="12" spans="1:10" ht="15.75" thickBot="1" x14ac:dyDescent="0.3">
      <c r="A12" s="6" t="s">
        <v>13</v>
      </c>
      <c r="B12" s="7" t="s">
        <v>14</v>
      </c>
      <c r="C12" s="118">
        <v>560147</v>
      </c>
      <c r="D12" s="116">
        <v>569857</v>
      </c>
      <c r="E12" s="117">
        <v>609675</v>
      </c>
    </row>
    <row r="13" spans="1:10" ht="15.75" thickBot="1" x14ac:dyDescent="0.3">
      <c r="A13" s="6">
        <v>4.2</v>
      </c>
      <c r="B13" s="7" t="s">
        <v>118</v>
      </c>
      <c r="C13" s="118">
        <v>70000</v>
      </c>
      <c r="D13" s="116">
        <v>50000</v>
      </c>
      <c r="E13" s="117">
        <v>50000</v>
      </c>
    </row>
    <row r="14" spans="1:10" ht="15.75" thickBot="1" x14ac:dyDescent="0.3">
      <c r="A14" s="6">
        <v>4.3</v>
      </c>
      <c r="B14" s="7" t="s">
        <v>119</v>
      </c>
      <c r="C14" s="118">
        <v>15000</v>
      </c>
      <c r="D14" s="116">
        <v>15000</v>
      </c>
      <c r="E14" s="117">
        <v>15000</v>
      </c>
    </row>
    <row r="15" spans="1:10" ht="15.75" thickBot="1" x14ac:dyDescent="0.3">
      <c r="A15" s="6">
        <v>4.4000000000000004</v>
      </c>
      <c r="B15" s="8" t="s">
        <v>15</v>
      </c>
      <c r="C15" s="118">
        <v>5000</v>
      </c>
      <c r="D15" s="116">
        <v>50000</v>
      </c>
      <c r="E15" s="117">
        <v>50000</v>
      </c>
    </row>
    <row r="16" spans="1:10" ht="15.75" thickBot="1" x14ac:dyDescent="0.3">
      <c r="A16" s="4">
        <v>5</v>
      </c>
      <c r="B16" s="5" t="s">
        <v>16</v>
      </c>
      <c r="C16" s="115">
        <f>C17+C18</f>
        <v>123000</v>
      </c>
      <c r="D16" s="115">
        <f t="shared" ref="D16:E16" si="4">D17+D18</f>
        <v>140000</v>
      </c>
      <c r="E16" s="140">
        <f t="shared" si="4"/>
        <v>149000</v>
      </c>
    </row>
    <row r="17" spans="1:5" ht="15.75" thickBot="1" x14ac:dyDescent="0.3">
      <c r="A17" s="6" t="s">
        <v>17</v>
      </c>
      <c r="B17" s="7" t="s">
        <v>18</v>
      </c>
      <c r="C17" s="118">
        <v>70000</v>
      </c>
      <c r="D17" s="116">
        <v>82000</v>
      </c>
      <c r="E17" s="117">
        <v>89000</v>
      </c>
    </row>
    <row r="18" spans="1:5" ht="15" customHeight="1" thickBot="1" x14ac:dyDescent="0.3">
      <c r="A18" s="6" t="s">
        <v>19</v>
      </c>
      <c r="B18" s="7" t="s">
        <v>111</v>
      </c>
      <c r="C18" s="118">
        <v>53000</v>
      </c>
      <c r="D18" s="116">
        <v>58000</v>
      </c>
      <c r="E18" s="117">
        <v>60000</v>
      </c>
    </row>
    <row r="19" spans="1:5" ht="15" customHeight="1" thickBot="1" x14ac:dyDescent="0.3">
      <c r="A19" s="4">
        <v>6</v>
      </c>
      <c r="B19" s="5" t="s">
        <v>20</v>
      </c>
      <c r="C19" s="115">
        <f>C20</f>
        <v>15000</v>
      </c>
      <c r="D19" s="115">
        <f t="shared" ref="D19:E19" si="5">D20</f>
        <v>15000</v>
      </c>
      <c r="E19" s="140">
        <f t="shared" si="5"/>
        <v>15000</v>
      </c>
    </row>
    <row r="20" spans="1:5" ht="15" customHeight="1" thickBot="1" x14ac:dyDescent="0.3">
      <c r="A20" s="6">
        <v>6.1</v>
      </c>
      <c r="B20" s="7" t="s">
        <v>21</v>
      </c>
      <c r="C20" s="156">
        <v>15000</v>
      </c>
      <c r="D20" s="116">
        <v>15000</v>
      </c>
      <c r="E20" s="117">
        <v>15000</v>
      </c>
    </row>
    <row r="21" spans="1:5" ht="15" customHeight="1" thickBot="1" x14ac:dyDescent="0.3">
      <c r="A21" s="136">
        <v>7</v>
      </c>
      <c r="B21" s="137" t="s">
        <v>22</v>
      </c>
      <c r="C21" s="138">
        <f>C22+C23+C24</f>
        <v>1500</v>
      </c>
      <c r="D21" s="138">
        <f t="shared" ref="D21:E21" si="6">D22+D23+D24</f>
        <v>1500</v>
      </c>
      <c r="E21" s="139">
        <f t="shared" si="6"/>
        <v>1500</v>
      </c>
    </row>
    <row r="22" spans="1:5" ht="15" customHeight="1" thickBot="1" x14ac:dyDescent="0.3">
      <c r="A22" s="6" t="s">
        <v>23</v>
      </c>
      <c r="B22" s="8" t="s">
        <v>24</v>
      </c>
      <c r="C22" s="118">
        <v>500</v>
      </c>
      <c r="D22" s="116">
        <v>500</v>
      </c>
      <c r="E22" s="117">
        <v>500</v>
      </c>
    </row>
    <row r="23" spans="1:5" ht="15" customHeight="1" thickBot="1" x14ac:dyDescent="0.3">
      <c r="A23" s="6" t="s">
        <v>25</v>
      </c>
      <c r="B23" s="7" t="s">
        <v>26</v>
      </c>
      <c r="C23" s="130">
        <v>500</v>
      </c>
      <c r="D23" s="119">
        <v>500</v>
      </c>
      <c r="E23" s="6">
        <v>500</v>
      </c>
    </row>
    <row r="24" spans="1:5" ht="15" customHeight="1" thickBot="1" x14ac:dyDescent="0.3">
      <c r="A24" s="6" t="s">
        <v>27</v>
      </c>
      <c r="B24" s="7" t="s">
        <v>28</v>
      </c>
      <c r="C24" s="118">
        <v>500</v>
      </c>
      <c r="D24" s="119">
        <v>500</v>
      </c>
      <c r="E24" s="6">
        <v>500</v>
      </c>
    </row>
    <row r="25" spans="1:5" ht="15" customHeight="1" thickBot="1" x14ac:dyDescent="0.3">
      <c r="A25" s="4">
        <v>8</v>
      </c>
      <c r="B25" s="5" t="s">
        <v>29</v>
      </c>
      <c r="C25" s="115">
        <f>C26+C27+C28</f>
        <v>989000</v>
      </c>
      <c r="D25" s="115">
        <f t="shared" ref="D25:E25" si="7">D26+D27+D28</f>
        <v>1028500</v>
      </c>
      <c r="E25" s="140">
        <f t="shared" si="7"/>
        <v>1075127</v>
      </c>
    </row>
    <row r="26" spans="1:5" ht="15" customHeight="1" thickBot="1" x14ac:dyDescent="0.3">
      <c r="A26" s="6">
        <v>8.1</v>
      </c>
      <c r="B26" s="7" t="s">
        <v>30</v>
      </c>
      <c r="C26" s="118">
        <v>3000</v>
      </c>
      <c r="D26" s="116">
        <v>3000</v>
      </c>
      <c r="E26" s="117">
        <v>4000</v>
      </c>
    </row>
    <row r="27" spans="1:5" ht="15" customHeight="1" thickBot="1" x14ac:dyDescent="0.3">
      <c r="A27" s="6">
        <v>8.1999999999999993</v>
      </c>
      <c r="B27" s="7" t="s">
        <v>31</v>
      </c>
      <c r="C27" s="156">
        <v>140000</v>
      </c>
      <c r="D27" s="157">
        <v>143000</v>
      </c>
      <c r="E27" s="158">
        <v>145000</v>
      </c>
    </row>
    <row r="28" spans="1:5" ht="15" customHeight="1" thickBot="1" x14ac:dyDescent="0.3">
      <c r="A28" s="6">
        <v>8.3000000000000007</v>
      </c>
      <c r="B28" s="7" t="s">
        <v>32</v>
      </c>
      <c r="C28" s="118">
        <v>846000</v>
      </c>
      <c r="D28" s="116">
        <v>882500</v>
      </c>
      <c r="E28" s="117">
        <v>926127</v>
      </c>
    </row>
    <row r="29" spans="1:5" ht="15" customHeight="1" thickBot="1" x14ac:dyDescent="0.3">
      <c r="A29" s="10" t="s">
        <v>33</v>
      </c>
      <c r="B29" s="11" t="s">
        <v>109</v>
      </c>
      <c r="C29" s="120">
        <f>C25+C21+C19+C16+C11+C9+C6+C2</f>
        <v>3257154</v>
      </c>
      <c r="D29" s="120">
        <f>D25+D21+D19+D16+D11+D9+D6+D2</f>
        <v>3405492</v>
      </c>
      <c r="E29" s="141">
        <f>E25+E21+E19+E16+E11+E9+E6+E2</f>
        <v>3594855</v>
      </c>
    </row>
    <row r="30" spans="1:5" ht="15" customHeight="1" thickBot="1" x14ac:dyDescent="0.3">
      <c r="A30" s="12"/>
      <c r="B30" s="260" t="s">
        <v>34</v>
      </c>
      <c r="C30" s="261"/>
      <c r="D30" s="261"/>
      <c r="E30" s="262"/>
    </row>
    <row r="31" spans="1:5" ht="15" customHeight="1" thickBot="1" x14ac:dyDescent="0.3">
      <c r="A31" s="6">
        <v>1</v>
      </c>
      <c r="B31" s="9" t="s">
        <v>35</v>
      </c>
      <c r="C31" s="118">
        <v>70000</v>
      </c>
      <c r="D31" s="116">
        <v>72000</v>
      </c>
      <c r="E31" s="117">
        <v>73000</v>
      </c>
    </row>
    <row r="32" spans="1:5" ht="15" customHeight="1" thickBot="1" x14ac:dyDescent="0.3">
      <c r="A32" s="6">
        <v>2</v>
      </c>
      <c r="B32" s="9" t="s">
        <v>36</v>
      </c>
      <c r="C32" s="118">
        <v>15000</v>
      </c>
      <c r="D32" s="116">
        <v>14000</v>
      </c>
      <c r="E32" s="117">
        <v>14000</v>
      </c>
    </row>
    <row r="33" spans="1:7" ht="15" customHeight="1" thickBot="1" x14ac:dyDescent="0.3">
      <c r="A33" s="6">
        <v>3</v>
      </c>
      <c r="B33" s="9" t="s">
        <v>37</v>
      </c>
      <c r="C33" s="118">
        <v>14000</v>
      </c>
      <c r="D33" s="116">
        <v>13000</v>
      </c>
      <c r="E33" s="117">
        <v>13000</v>
      </c>
    </row>
    <row r="34" spans="1:7" ht="15" customHeight="1" thickBot="1" x14ac:dyDescent="0.3">
      <c r="A34" s="13" t="s">
        <v>38</v>
      </c>
      <c r="B34" s="14" t="s">
        <v>39</v>
      </c>
      <c r="C34" s="121">
        <f>C33+C32+C31</f>
        <v>99000</v>
      </c>
      <c r="D34" s="121">
        <f t="shared" ref="D34:E34" si="8">D33+D32+D31</f>
        <v>99000</v>
      </c>
      <c r="E34" s="142">
        <f t="shared" si="8"/>
        <v>100000</v>
      </c>
    </row>
    <row r="35" spans="1:7" ht="15" customHeight="1" thickBot="1" x14ac:dyDescent="0.3">
      <c r="A35" s="12"/>
      <c r="B35" s="260" t="s">
        <v>40</v>
      </c>
      <c r="C35" s="261"/>
      <c r="D35" s="261"/>
      <c r="E35" s="262"/>
    </row>
    <row r="36" spans="1:7" ht="15" customHeight="1" thickBot="1" x14ac:dyDescent="0.3">
      <c r="A36" s="6">
        <v>1</v>
      </c>
      <c r="B36" s="122" t="s">
        <v>41</v>
      </c>
      <c r="C36" s="116">
        <v>60000</v>
      </c>
      <c r="D36" s="116">
        <v>62000</v>
      </c>
      <c r="E36" s="117">
        <v>70000</v>
      </c>
    </row>
    <row r="37" spans="1:7" ht="15" customHeight="1" thickBot="1" x14ac:dyDescent="0.3">
      <c r="A37" s="6">
        <v>2</v>
      </c>
      <c r="B37" s="122" t="s">
        <v>42</v>
      </c>
      <c r="C37" s="116">
        <v>2000</v>
      </c>
      <c r="D37" s="116">
        <v>2000</v>
      </c>
      <c r="E37" s="117">
        <v>2000</v>
      </c>
    </row>
    <row r="38" spans="1:7" ht="15" customHeight="1" thickBot="1" x14ac:dyDescent="0.3">
      <c r="A38" s="13" t="s">
        <v>43</v>
      </c>
      <c r="B38" s="123" t="s">
        <v>44</v>
      </c>
      <c r="C38" s="124">
        <f>C37+C36</f>
        <v>62000</v>
      </c>
      <c r="D38" s="124">
        <f t="shared" ref="D38:E38" si="9">D37+D36</f>
        <v>64000</v>
      </c>
      <c r="E38" s="143">
        <f t="shared" si="9"/>
        <v>72000</v>
      </c>
    </row>
    <row r="39" spans="1:7" ht="15" customHeight="1" thickBot="1" x14ac:dyDescent="0.3">
      <c r="A39" s="10" t="s">
        <v>45</v>
      </c>
      <c r="B39" s="125" t="s">
        <v>112</v>
      </c>
      <c r="C39" s="126">
        <f>C29+C34+C38</f>
        <v>3418154</v>
      </c>
      <c r="D39" s="126">
        <f t="shared" ref="D39:E39" si="10">D29+D34+D38</f>
        <v>3568492</v>
      </c>
      <c r="E39" s="144">
        <f t="shared" si="10"/>
        <v>3766855</v>
      </c>
    </row>
    <row r="40" spans="1:7" ht="15" customHeight="1" x14ac:dyDescent="0.25">
      <c r="G40" s="129"/>
    </row>
    <row r="41" spans="1:7" ht="12.75" customHeight="1" x14ac:dyDescent="0.25"/>
    <row r="42" spans="1:7" ht="18.75" x14ac:dyDescent="0.3">
      <c r="A42" s="148" t="s">
        <v>149</v>
      </c>
      <c r="C42" s="148" t="s">
        <v>151</v>
      </c>
      <c r="E42" s="15"/>
      <c r="F42" s="15"/>
    </row>
    <row r="43" spans="1:7" x14ac:dyDescent="0.25">
      <c r="A43" t="s">
        <v>150</v>
      </c>
      <c r="C43" t="s">
        <v>152</v>
      </c>
    </row>
  </sheetData>
  <mergeCells count="2">
    <mergeCell ref="B30:E30"/>
    <mergeCell ref="B35:E35"/>
  </mergeCells>
  <pageMargins left="0.25" right="0.2" top="0.75" bottom="0.75" header="0.3" footer="0.3"/>
  <pageSetup paperSize="9" scale="10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TABELA 4.1</vt:lpstr>
      <vt:lpstr>TABELA 4.2</vt:lpstr>
      <vt:lpstr>TABELA 4.3</vt:lpstr>
      <vt:lpstr>'TABELA 4.1'!Print_Area</vt:lpstr>
      <vt:lpstr>'TABELA 4.2'!Print_Area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2024-05-27T13:56:13Z</dcterms:modified>
</cp:coreProperties>
</file>