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it.abiti\Desktop\Dokumentet e mia\GAZI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AH131" i="6" l="1"/>
  <c r="AH132" i="6"/>
  <c r="AH133" i="6"/>
  <c r="AD148" i="6" l="1"/>
  <c r="AC148" i="6"/>
  <c r="AB148" i="6"/>
  <c r="AA148" i="6"/>
  <c r="Z148" i="6"/>
  <c r="X148" i="6"/>
  <c r="W148" i="6"/>
  <c r="V148" i="6"/>
  <c r="U148" i="6"/>
  <c r="T148" i="6"/>
  <c r="R148" i="6"/>
  <c r="O148" i="6"/>
  <c r="N148" i="6"/>
  <c r="L148" i="6"/>
  <c r="K148" i="6"/>
  <c r="J148" i="6"/>
  <c r="H148" i="6"/>
  <c r="G148" i="6"/>
  <c r="F148" i="6"/>
  <c r="Y147" i="6"/>
  <c r="C147" i="6" s="1"/>
  <c r="S147" i="6"/>
  <c r="M147" i="6"/>
  <c r="Y146" i="6"/>
  <c r="S146" i="6"/>
  <c r="M146" i="6"/>
  <c r="C146" i="6"/>
  <c r="Y145" i="6"/>
  <c r="S145" i="6"/>
  <c r="C145" i="6" s="1"/>
  <c r="M145" i="6"/>
  <c r="Y144" i="6"/>
  <c r="S144" i="6"/>
  <c r="C144" i="6" s="1"/>
  <c r="M144" i="6"/>
  <c r="Y143" i="6"/>
  <c r="C143" i="6" s="1"/>
  <c r="S143" i="6"/>
  <c r="M143" i="6"/>
  <c r="I143" i="6"/>
  <c r="E143" i="6"/>
  <c r="D143" i="6"/>
  <c r="Y142" i="6"/>
  <c r="S142" i="6"/>
  <c r="M142" i="6"/>
  <c r="I142" i="6"/>
  <c r="E142" i="6"/>
  <c r="D142" i="6"/>
  <c r="Y141" i="6"/>
  <c r="S141" i="6"/>
  <c r="M141" i="6"/>
  <c r="D141" i="6" s="1"/>
  <c r="I141" i="6"/>
  <c r="E141" i="6"/>
  <c r="Y140" i="6"/>
  <c r="S140" i="6"/>
  <c r="M140" i="6"/>
  <c r="K140" i="6"/>
  <c r="I140" i="6"/>
  <c r="E140" i="6" s="1"/>
  <c r="D140" i="6" s="1"/>
  <c r="Y139" i="6"/>
  <c r="S139" i="6"/>
  <c r="M139" i="6"/>
  <c r="C139" i="6" s="1"/>
  <c r="K139" i="6"/>
  <c r="I139" i="6"/>
  <c r="E139" i="6"/>
  <c r="D139" i="6"/>
  <c r="Y138" i="6"/>
  <c r="S138" i="6"/>
  <c r="M138" i="6"/>
  <c r="D138" i="6" s="1"/>
  <c r="I138" i="6"/>
  <c r="G138" i="6"/>
  <c r="E138" i="6"/>
  <c r="Y137" i="6"/>
  <c r="S137" i="6"/>
  <c r="M137" i="6"/>
  <c r="I137" i="6"/>
  <c r="E137" i="6"/>
  <c r="Y136" i="6"/>
  <c r="S136" i="6"/>
  <c r="Q148" i="6"/>
  <c r="M136" i="6"/>
  <c r="I136" i="6"/>
  <c r="I148" i="6" s="1"/>
  <c r="E148" i="6" s="1"/>
  <c r="E136" i="6"/>
  <c r="P146" i="12"/>
  <c r="O146" i="12"/>
  <c r="N146" i="12"/>
  <c r="M146" i="12"/>
  <c r="L146" i="12"/>
  <c r="K146" i="12"/>
  <c r="J146" i="12"/>
  <c r="I146" i="12"/>
  <c r="H146" i="12"/>
  <c r="G146" i="12"/>
  <c r="F146" i="12"/>
  <c r="E146" i="12" s="1"/>
  <c r="D146" i="12" s="1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D137" i="6" l="1"/>
  <c r="C137" i="6"/>
  <c r="S148" i="6"/>
  <c r="Y148" i="6"/>
  <c r="C140" i="6"/>
  <c r="C142" i="6"/>
  <c r="C141" i="6"/>
  <c r="D136" i="6"/>
  <c r="C136" i="6"/>
  <c r="P148" i="6"/>
  <c r="M148" i="6" s="1"/>
  <c r="C138" i="6"/>
  <c r="C146" i="12"/>
  <c r="Y125" i="6"/>
  <c r="C148" i="6" l="1"/>
  <c r="D148" i="6"/>
  <c r="Q123" i="6"/>
  <c r="P123" i="6"/>
  <c r="O123" i="6"/>
  <c r="N123" i="6"/>
  <c r="P133" i="12"/>
  <c r="N133" i="12"/>
  <c r="M133" i="12"/>
  <c r="K133" i="12"/>
  <c r="J133" i="12"/>
  <c r="I133" i="12"/>
  <c r="H133" i="12"/>
  <c r="G133" i="12"/>
  <c r="C132" i="12"/>
  <c r="C131" i="12"/>
  <c r="C130" i="12"/>
  <c r="C129" i="12"/>
  <c r="L133" i="12"/>
  <c r="C128" i="12"/>
  <c r="C127" i="12"/>
  <c r="C126" i="12"/>
  <c r="C125" i="12"/>
  <c r="C124" i="12"/>
  <c r="C123" i="12"/>
  <c r="C122" i="12"/>
  <c r="O133" i="12"/>
  <c r="C121" i="12"/>
  <c r="AD135" i="6"/>
  <c r="AC135" i="6"/>
  <c r="AB135" i="6"/>
  <c r="AA135" i="6"/>
  <c r="Z135" i="6"/>
  <c r="X135" i="6"/>
  <c r="W135" i="6"/>
  <c r="V135" i="6"/>
  <c r="U135" i="6"/>
  <c r="T135" i="6"/>
  <c r="L135" i="6"/>
  <c r="J135" i="6"/>
  <c r="H135" i="6"/>
  <c r="F135" i="6"/>
  <c r="Y134" i="6"/>
  <c r="S134" i="6"/>
  <c r="Y133" i="6"/>
  <c r="S133" i="6"/>
  <c r="Y132" i="6"/>
  <c r="S132" i="6"/>
  <c r="Y131" i="6"/>
  <c r="S131" i="6"/>
  <c r="M131" i="6"/>
  <c r="Y130" i="6"/>
  <c r="S130" i="6"/>
  <c r="I130" i="6"/>
  <c r="E130" i="6" s="1"/>
  <c r="Y129" i="6"/>
  <c r="S129" i="6"/>
  <c r="I129" i="6"/>
  <c r="E129" i="6" s="1"/>
  <c r="Y128" i="6"/>
  <c r="S128" i="6"/>
  <c r="M128" i="6"/>
  <c r="I128" i="6"/>
  <c r="E128" i="6" s="1"/>
  <c r="Y127" i="6"/>
  <c r="S127" i="6"/>
  <c r="M127" i="6"/>
  <c r="K127" i="6"/>
  <c r="I127" i="6" s="1"/>
  <c r="E127" i="6" s="1"/>
  <c r="Y126" i="6"/>
  <c r="S126" i="6"/>
  <c r="K126" i="6"/>
  <c r="S125" i="6"/>
  <c r="I125" i="6"/>
  <c r="G125" i="6"/>
  <c r="G135" i="6" s="1"/>
  <c r="Y124" i="6"/>
  <c r="S124" i="6"/>
  <c r="I124" i="6"/>
  <c r="E124" i="6"/>
  <c r="Y123" i="6"/>
  <c r="S123" i="6"/>
  <c r="I123" i="6"/>
  <c r="E123" i="6" s="1"/>
  <c r="K135" i="6" l="1"/>
  <c r="I126" i="6"/>
  <c r="E126" i="6" s="1"/>
  <c r="C127" i="6"/>
  <c r="F133" i="12"/>
  <c r="E133" i="12" s="1"/>
  <c r="D133" i="12" s="1"/>
  <c r="C133" i="12"/>
  <c r="E125" i="6"/>
  <c r="D128" i="6"/>
  <c r="Y135" i="6"/>
  <c r="S135" i="6"/>
  <c r="M126" i="6"/>
  <c r="C126" i="6" s="1"/>
  <c r="M130" i="6"/>
  <c r="C130" i="6" s="1"/>
  <c r="M125" i="6"/>
  <c r="C125" i="6" s="1"/>
  <c r="M133" i="6"/>
  <c r="C133" i="6" s="1"/>
  <c r="M124" i="6"/>
  <c r="C124" i="6" s="1"/>
  <c r="M132" i="6"/>
  <c r="C132" i="6" s="1"/>
  <c r="M129" i="6"/>
  <c r="C129" i="6" s="1"/>
  <c r="C131" i="6"/>
  <c r="M123" i="6"/>
  <c r="Q135" i="6"/>
  <c r="R135" i="6"/>
  <c r="D127" i="6"/>
  <c r="N135" i="6"/>
  <c r="P135" i="6"/>
  <c r="C128" i="6"/>
  <c r="R121" i="6"/>
  <c r="Q121" i="6"/>
  <c r="P121" i="6"/>
  <c r="O121" i="6"/>
  <c r="N121" i="6"/>
  <c r="R120" i="6"/>
  <c r="Q120" i="6"/>
  <c r="P120" i="6"/>
  <c r="O120" i="6"/>
  <c r="N120" i="6"/>
  <c r="I135" i="6" l="1"/>
  <c r="E135" i="6" s="1"/>
  <c r="D126" i="6"/>
  <c r="D130" i="6"/>
  <c r="D125" i="6"/>
  <c r="D124" i="6"/>
  <c r="D129" i="6"/>
  <c r="C123" i="6"/>
  <c r="D123" i="6"/>
  <c r="R119" i="6"/>
  <c r="Q119" i="6"/>
  <c r="P119" i="6"/>
  <c r="R118" i="6"/>
  <c r="Q118" i="6"/>
  <c r="P118" i="6"/>
  <c r="O118" i="6"/>
  <c r="O119" i="6"/>
  <c r="N119" i="6"/>
  <c r="N118" i="6"/>
  <c r="R117" i="6" l="1"/>
  <c r="R116" i="6"/>
  <c r="Q117" i="6"/>
  <c r="Q116" i="6"/>
  <c r="P117" i="6"/>
  <c r="P116" i="6"/>
  <c r="O117" i="6"/>
  <c r="O116" i="6"/>
  <c r="N116" i="6"/>
  <c r="Q115" i="6"/>
  <c r="P115" i="6"/>
  <c r="O115" i="6"/>
  <c r="N117" i="6"/>
  <c r="N115" i="6"/>
  <c r="C109" i="12" l="1"/>
  <c r="C110" i="12"/>
  <c r="C111" i="12"/>
  <c r="C112" i="12"/>
  <c r="C113" i="12"/>
  <c r="C114" i="12"/>
  <c r="C115" i="12"/>
  <c r="C116" i="12"/>
  <c r="C117" i="12"/>
  <c r="C118" i="12"/>
  <c r="C119" i="12"/>
  <c r="C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 s="1"/>
  <c r="B116" i="6"/>
  <c r="Y115" i="6"/>
  <c r="S115" i="6"/>
  <c r="M115" i="6"/>
  <c r="I115" i="6"/>
  <c r="E115" i="6" s="1"/>
  <c r="B115" i="6"/>
  <c r="Y114" i="6"/>
  <c r="S114" i="6"/>
  <c r="K114" i="6"/>
  <c r="I114" i="6" s="1"/>
  <c r="E114" i="6" s="1"/>
  <c r="B114" i="6"/>
  <c r="Y113" i="6"/>
  <c r="S113" i="6"/>
  <c r="M113" i="6"/>
  <c r="K113" i="6"/>
  <c r="I113" i="6" s="1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 s="1"/>
  <c r="B111" i="6"/>
  <c r="Y110" i="6"/>
  <c r="S110" i="6"/>
  <c r="M110" i="6"/>
  <c r="I110" i="6"/>
  <c r="E110" i="6" s="1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 s="1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 s="1"/>
  <c r="B102" i="6"/>
  <c r="S101" i="6"/>
  <c r="M101" i="6"/>
  <c r="K101" i="6"/>
  <c r="I101" i="6" s="1"/>
  <c r="E101" i="6" s="1"/>
  <c r="B101" i="6"/>
  <c r="S100" i="6"/>
  <c r="K100" i="6"/>
  <c r="I100" i="6"/>
  <c r="E100" i="6" s="1"/>
  <c r="B100" i="6"/>
  <c r="S99" i="6"/>
  <c r="I99" i="6"/>
  <c r="G99" i="6"/>
  <c r="G109" i="6" s="1"/>
  <c r="B99" i="6"/>
  <c r="S98" i="6"/>
  <c r="I98" i="6"/>
  <c r="E98" i="6" s="1"/>
  <c r="B98" i="6"/>
  <c r="Y97" i="6"/>
  <c r="S97" i="6"/>
  <c r="M97" i="6"/>
  <c r="I97" i="6"/>
  <c r="E97" i="6" s="1"/>
  <c r="B97" i="6"/>
  <c r="E99" i="6" l="1"/>
  <c r="K109" i="6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 s="1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 s="1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 s="1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  <c r="M134" i="6"/>
  <c r="C134" i="6" s="1"/>
  <c r="O135" i="6"/>
  <c r="M135" i="6" s="1"/>
  <c r="D135" i="6" l="1"/>
  <c r="C135" i="6"/>
</calcChain>
</file>

<file path=xl/sharedStrings.xml><?xml version="1.0" encoding="utf-8"?>
<sst xmlns="http://schemas.openxmlformats.org/spreadsheetml/2006/main" count="1004" uniqueCount="891">
  <si>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</si>
  <si>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</si>
  <si>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</si>
  <si>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</si>
  <si>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</si>
  <si>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</si>
  <si>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</si>
  <si>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</si>
  <si>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</si>
  <si>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</si>
  <si>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</si>
  <si>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</si>
  <si>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</si>
  <si>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</si>
  <si>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</si>
  <si>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</si>
  <si>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</si>
  <si>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</si>
  <si>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</si>
  <si>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</si>
  <si>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</si>
  <si>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</si>
  <si>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</si>
  <si>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</si>
  <si>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</si>
  <si>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</si>
  <si>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</si>
  <si>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</si>
  <si>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</si>
  <si>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</si>
  <si>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</si>
  <si>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</si>
  <si>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</si>
  <si>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</si>
  <si>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</si>
  <si>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</si>
  <si>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</si>
  <si>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</si>
  <si>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</si>
  <si>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</si>
  <si>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</si>
  <si>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</si>
  <si>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</si>
  <si>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</si>
  <si>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</si>
  <si>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</si>
  <si>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</si>
  <si>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</si>
  <si>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</si>
  <si>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</si>
  <si>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</si>
  <si>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</si>
  <si>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</si>
  <si>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</si>
  <si>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</si>
  <si>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</si>
  <si>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</si>
  <si>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</si>
  <si>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</si>
  <si>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</si>
  <si>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</si>
  <si>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</si>
  <si>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</si>
  <si>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</si>
  <si>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</si>
  <si>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</si>
  <si>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</si>
  <si>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</si>
  <si>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</si>
  <si>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</si>
  <si>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</si>
  <si>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</si>
  <si>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</si>
  <si>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</si>
  <si>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</si>
  <si>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</si>
  <si>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</si>
  <si>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</si>
  <si>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</si>
  <si>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</si>
  <si>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</si>
  <si>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</si>
  <si>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</si>
  <si>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</si>
  <si>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</si>
  <si>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</si>
  <si>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</si>
  <si>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</si>
  <si>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</si>
  <si>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</si>
  <si>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</si>
  <si>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</si>
  <si>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</si>
  <si>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</si>
  <si>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</si>
  <si>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</si>
  <si>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</si>
  <si>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</si>
  <si>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</si>
  <si>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</si>
  <si>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</si>
  <si>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</si>
  <si>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</si>
  <si>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</si>
  <si>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</si>
  <si>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</si>
  <si>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</si>
  <si>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</si>
  <si>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</si>
  <si>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</si>
  <si>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</si>
  <si>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</si>
  <si>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</si>
  <si>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</si>
  <si>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</si>
  <si>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</si>
  <si>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</si>
  <si>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</si>
  <si>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</si>
  <si>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</si>
  <si>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</si>
  <si>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</si>
  <si>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</si>
  <si>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</si>
  <si>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</si>
  <si>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</si>
  <si>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</si>
  <si>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</si>
  <si>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</si>
  <si>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</si>
  <si>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</si>
  <si>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</si>
  <si>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</si>
  <si>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</si>
  <si>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</si>
  <si>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</si>
  <si>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</si>
  <si>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</si>
  <si>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</si>
  <si>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</si>
  <si>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</si>
  <si>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</si>
  <si>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</si>
  <si>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</si>
  <si>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</si>
  <si>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</si>
  <si>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</si>
  <si>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</si>
  <si>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</si>
  <si>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</si>
  <si>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</si>
  <si>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</si>
  <si>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</si>
  <si>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</si>
  <si>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</si>
  <si>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</si>
  <si>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</si>
  <si>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</si>
  <si>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</si>
  <si>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</si>
  <si>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</si>
  <si>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</si>
  <si>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</si>
  <si>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</si>
  <si>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</si>
  <si>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</si>
  <si>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</si>
  <si>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</si>
  <si>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</si>
  <si>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</si>
  <si>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</si>
  <si>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</si>
  <si>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</si>
  <si>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</si>
  <si>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</si>
  <si>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</si>
  <si>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</si>
  <si>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</si>
  <si>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</si>
  <si>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</si>
  <si>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</si>
  <si>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</si>
  <si>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</si>
  <si>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</si>
  <si>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</si>
  <si>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</si>
  <si>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</si>
  <si>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</si>
  <si>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</si>
  <si>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</si>
  <si>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</si>
  <si>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</si>
  <si>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</si>
  <si>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</si>
  <si>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</si>
  <si>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</si>
  <si>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</si>
  <si>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</si>
  <si>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</si>
  <si>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</si>
  <si>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</si>
  <si>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</si>
  <si>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</si>
  <si>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</si>
  <si>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</si>
  <si>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</si>
  <si>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</si>
  <si>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</si>
  <si>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</si>
  <si>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</si>
  <si>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</si>
  <si>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</si>
  <si>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</si>
  <si>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</si>
  <si>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</si>
  <si>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</si>
  <si>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</si>
  <si>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</si>
  <si>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</si>
  <si>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</si>
  <si>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</si>
  <si>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</si>
  <si>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</si>
  <si>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</si>
  <si>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</si>
  <si>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</si>
  <si>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</si>
  <si>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</si>
  <si>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</si>
  <si>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</si>
  <si>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</si>
  <si>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</si>
  <si>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</si>
  <si>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</si>
  <si>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</si>
  <si>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</si>
  <si>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</si>
  <si>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</si>
  <si>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</si>
  <si>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</si>
  <si>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</si>
  <si>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</si>
  <si>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</si>
  <si>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</si>
  <si>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</si>
  <si>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</si>
  <si>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</si>
  <si>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</si>
  <si>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</si>
  <si>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</si>
  <si>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</si>
  <si>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</si>
  <si>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</si>
  <si>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</si>
  <si>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</si>
  <si>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</si>
  <si>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</si>
  <si>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</si>
  <si>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</si>
  <si>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</si>
  <si>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</si>
  <si>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</si>
  <si>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</si>
  <si>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</si>
  <si>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</si>
  <si>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</si>
  <si>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</si>
  <si>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</si>
  <si>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</si>
  <si>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</si>
  <si>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</si>
  <si>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</si>
  <si>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</si>
  <si>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</si>
  <si>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</si>
  <si>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</si>
  <si>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</si>
  <si>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</si>
  <si>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</si>
  <si>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</si>
  <si>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</si>
  <si>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</si>
  <si>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</si>
  <si>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</si>
  <si>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</si>
  <si>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</si>
  <si>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</si>
  <si>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</si>
  <si>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</si>
  <si>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</si>
  <si>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</si>
  <si>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</si>
  <si>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</si>
  <si>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</si>
  <si>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</si>
  <si>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</si>
  <si>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</si>
  <si>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</si>
  <si>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</si>
  <si>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</si>
  <si>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</si>
  <si>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</si>
  <si>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</si>
  <si>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</si>
  <si>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</si>
  <si>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</si>
  <si>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</si>
  <si>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</si>
  <si>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</si>
  <si>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</si>
  <si>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</si>
  <si>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</si>
  <si>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</si>
  <si>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</si>
  <si>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</si>
  <si>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</si>
  <si>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</si>
  <si>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</si>
  <si>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</si>
  <si>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</si>
  <si>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</si>
  <si>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</si>
  <si>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</si>
  <si>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</si>
  <si>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</si>
  <si>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</si>
  <si>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</si>
  <si>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</si>
  <si>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</si>
  <si>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</si>
  <si>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</si>
  <si>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</si>
  <si>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</si>
  <si>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</si>
  <si>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</si>
  <si>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</si>
  <si>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</si>
  <si>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</si>
  <si>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</si>
  <si>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</si>
  <si>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</si>
  <si>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</si>
  <si>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</si>
  <si>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</si>
  <si>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</si>
  <si>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</si>
  <si>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</si>
  <si>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</si>
  <si>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</si>
  <si>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</si>
  <si>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</si>
  <si>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</si>
  <si>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</si>
  <si>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</si>
  <si>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</si>
  <si>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</si>
  <si>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</si>
  <si>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</si>
  <si>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</si>
  <si>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</si>
  <si>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</si>
  <si>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</si>
  <si>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</si>
  <si>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</si>
  <si>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</si>
  <si>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</si>
  <si>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</si>
  <si>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</si>
  <si>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</si>
  <si>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</si>
  <si>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</si>
  <si>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</si>
  <si>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</si>
  <si>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</si>
  <si>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</si>
  <si>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</si>
  <si>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</si>
  <si>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</si>
  <si>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</si>
  <si>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</si>
  <si>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</si>
  <si>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</si>
  <si>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</si>
  <si>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</si>
  <si>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</si>
  <si>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</si>
  <si>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</si>
  <si>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</si>
  <si>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</si>
  <si>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</si>
  <si>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</si>
  <si>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</si>
  <si>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</si>
  <si>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</si>
  <si>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</si>
  <si>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</si>
  <si>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</si>
  <si>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</si>
  <si>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</si>
  <si>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</si>
  <si>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</si>
  <si>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</si>
  <si>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</si>
  <si>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</si>
  <si>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</si>
  <si>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</si>
  <si>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</si>
  <si>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</si>
  <si>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</si>
  <si>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</si>
  <si>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</si>
  <si>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</si>
  <si>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</si>
  <si>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</si>
  <si>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</si>
  <si>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</si>
  <si>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</si>
  <si>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</si>
  <si>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</si>
  <si>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</si>
  <si>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</si>
  <si>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</si>
  <si>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</si>
  <si>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</si>
  <si>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</si>
  <si>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</si>
  <si>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</si>
  <si>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</si>
  <si>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</si>
  <si>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</si>
  <si>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</si>
  <si>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</si>
  <si>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</si>
  <si>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</si>
  <si>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</si>
  <si>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</si>
  <si>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</si>
  <si>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</si>
  <si>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</si>
  <si>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</si>
  <si>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</si>
  <si>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</si>
  <si>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</si>
  <si>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</si>
  <si>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</si>
  <si>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</si>
  <si>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</si>
  <si>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</si>
  <si>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</si>
  <si>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</si>
  <si>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</si>
  <si>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</si>
  <si>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</si>
  <si>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</si>
  <si>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</si>
  <si>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</si>
  <si>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</si>
  <si>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</si>
  <si>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</si>
  <si>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</si>
  <si>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</si>
  <si>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</si>
  <si>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</si>
  <si>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</si>
  <si>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</si>
  <si>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</si>
  <si>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</si>
  <si>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</si>
  <si>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</si>
  <si>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</si>
  <si>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</si>
  <si>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</si>
  <si>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</si>
  <si>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</si>
  <si>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</si>
  <si>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</si>
  <si>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</si>
  <si>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</si>
  <si>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</si>
  <si>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</si>
  <si>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</si>
  <si>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</si>
  <si>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</si>
  <si>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</si>
  <si>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</si>
  <si>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</si>
  <si>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</si>
  <si>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</si>
  <si>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</si>
  <si>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</si>
  <si>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</si>
  <si>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</si>
  <si>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</si>
  <si>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</si>
  <si>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</si>
  <si>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</si>
  <si>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</si>
  <si>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</si>
  <si>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</si>
  <si>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</si>
  <si>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</si>
  <si>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</si>
  <si>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</si>
  <si>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</si>
  <si>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</si>
  <si>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</si>
  <si>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</si>
  <si>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</si>
  <si>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</si>
  <si>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</si>
  <si>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</si>
  <si>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</si>
  <si>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</si>
  <si>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</si>
  <si>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</si>
  <si>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</si>
  <si>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</si>
  <si>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</si>
  <si>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</si>
  <si>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</si>
  <si>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</si>
  <si>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</si>
  <si>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</si>
  <si>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</si>
  <si>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</si>
  <si>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</si>
  <si>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</si>
  <si>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</si>
  <si>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</si>
  <si>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</si>
  <si>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</si>
  <si>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</si>
  <si>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</si>
  <si>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</si>
  <si>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</si>
  <si>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</si>
  <si>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</si>
  <si>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</si>
  <si>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</si>
  <si>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</si>
  <si>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</si>
  <si>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</si>
  <si>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</si>
  <si>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</si>
  <si>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</si>
  <si>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</si>
  <si>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</si>
  <si>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</si>
  <si>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</si>
  <si>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</si>
  <si>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</si>
  <si>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</si>
  <si>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</si>
  <si>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</si>
  <si>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</si>
  <si>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</si>
  <si>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</si>
  <si>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</si>
  <si>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</si>
  <si>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</si>
  <si>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</si>
  <si>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</si>
  <si>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</si>
  <si>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</si>
  <si>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</si>
  <si>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</si>
  <si>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</si>
  <si>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</si>
  <si>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</si>
  <si>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</si>
  <si>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</si>
  <si>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</si>
  <si>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</si>
  <si>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</si>
  <si>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</si>
  <si>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</si>
  <si>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</si>
  <si>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</si>
  <si>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</si>
  <si>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</si>
  <si>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</si>
  <si>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</si>
  <si>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</si>
  <si>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</si>
  <si>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</si>
  <si>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</si>
  <si>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</si>
  <si>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</si>
  <si>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</si>
  <si>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</si>
  <si>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</si>
  <si>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</si>
  <si>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</si>
  <si>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</si>
  <si>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</si>
  <si>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</si>
  <si>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</si>
  <si>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</si>
  <si>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</si>
  <si>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</si>
  <si>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</si>
  <si>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</si>
  <si>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</si>
  <si>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</si>
  <si>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</si>
  <si>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</si>
  <si>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</si>
  <si>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</si>
  <si>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</si>
  <si>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</si>
  <si>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</si>
  <si>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</si>
  <si>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</si>
  <si>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</si>
  <si>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</si>
  <si>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</si>
  <si>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</si>
  <si>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</si>
  <si>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</si>
  <si>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</si>
  <si>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</si>
  <si>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</si>
  <si>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</si>
  <si>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</si>
  <si>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</si>
  <si>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</si>
  <si>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</si>
  <si>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</si>
  <si>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</si>
  <si>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</si>
  <si>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</si>
  <si>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</si>
  <si>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</si>
  <si>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</si>
  <si>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</si>
  <si>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</si>
  <si>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</si>
  <si>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</si>
  <si>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</si>
  <si>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</si>
  <si>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</si>
  <si>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</si>
  <si>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</si>
  <si>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</si>
  <si>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</si>
  <si>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</si>
  <si>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</si>
  <si>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</si>
  <si>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</si>
  <si>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</si>
  <si>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</si>
  <si>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</si>
  <si>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</si>
  <si>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</si>
  <si>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</si>
  <si>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</si>
  <si>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</si>
  <si>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</si>
  <si>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</si>
  <si>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</si>
  <si>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</si>
  <si>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</si>
  <si>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</si>
  <si>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</si>
  <si>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</si>
  <si>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</si>
  <si>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</si>
  <si>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</si>
  <si>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</si>
  <si>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</si>
  <si>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</si>
  <si>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</si>
  <si>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</si>
  <si>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</si>
  <si>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</si>
  <si>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</si>
  <si>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</si>
  <si>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</si>
  <si>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</si>
  <si>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</si>
  <si>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</si>
  <si>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</si>
  <si>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</si>
  <si>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</si>
  <si>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</si>
  <si>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</si>
  <si>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</si>
  <si>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</si>
  <si>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</si>
  <si>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</si>
  <si>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</si>
  <si>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</si>
  <si>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</si>
  <si>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</si>
  <si>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</si>
  <si>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</si>
  <si>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</si>
  <si>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</si>
  <si>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</si>
  <si>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</si>
  <si>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</si>
  <si>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</si>
  <si>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</si>
  <si>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</si>
  <si>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</si>
  <si>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</si>
  <si>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</si>
  <si>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</si>
  <si>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</si>
  <si>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</si>
  <si>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</si>
  <si>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</si>
  <si>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</si>
  <si>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</si>
  <si>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</si>
  <si>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</si>
  <si>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</si>
  <si>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</si>
  <si>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</si>
  <si>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</si>
  <si>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</si>
  <si>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</si>
  <si>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</si>
  <si>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</si>
  <si>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</si>
  <si>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</si>
  <si>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</si>
  <si>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</si>
  <si>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</si>
  <si>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</si>
  <si>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</si>
  <si>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</si>
  <si>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</si>
  <si>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</si>
  <si>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</si>
  <si>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</si>
  <si>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</si>
  <si>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</si>
  <si>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</si>
  <si>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</si>
  <si>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</si>
  <si>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</si>
  <si>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</si>
  <si>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</si>
  <si>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</si>
  <si>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</si>
  <si>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</si>
  <si>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</si>
  <si>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</si>
  <si>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</si>
  <si>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</si>
  <si>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</si>
  <si>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</si>
  <si>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</si>
  <si>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</si>
  <si>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</si>
  <si>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</si>
  <si>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</si>
  <si>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</si>
  <si>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</si>
  <si>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</si>
  <si>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</si>
  <si>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</si>
  <si>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</si>
  <si>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</si>
  <si>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</si>
  <si>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</si>
  <si>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</si>
  <si>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</si>
  <si>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</si>
  <si>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</si>
  <si>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</si>
  <si>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</si>
  <si>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</si>
  <si>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</si>
  <si>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</si>
  <si>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</si>
  <si>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</si>
  <si>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</si>
  <si>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</si>
  <si>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</si>
  <si>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</si>
  <si>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</si>
  <si>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</si>
  <si>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</si>
  <si>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</si>
  <si>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</si>
  <si>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</si>
  <si>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</si>
  <si>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</si>
  <si>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</si>
  <si>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</si>
  <si>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</si>
  <si>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</si>
  <si>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</si>
  <si>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</si>
  <si>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</si>
  <si>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</si>
  <si>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</si>
  <si>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</si>
  <si>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</si>
  <si>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</si>
  <si>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</si>
  <si>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</si>
  <si>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</si>
  <si>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</si>
  <si>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</si>
  <si>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</si>
  <si>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</si>
  <si>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</si>
  <si>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</si>
  <si>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</si>
  <si>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</si>
  <si>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</si>
  <si>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</si>
  <si>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</si>
  <si>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</si>
  <si>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</si>
  <si>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</si>
  <si>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</si>
  <si>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</si>
  <si>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</si>
  <si>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</si>
  <si>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</si>
  <si>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</si>
  <si>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</si>
  <si>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</si>
  <si>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</si>
  <si>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</si>
  <si>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</si>
  <si>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</si>
  <si>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</si>
  <si>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</si>
  <si>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</si>
  <si>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</si>
  <si>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</si>
  <si>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</si>
  <si>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</si>
  <si>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</si>
  <si>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</si>
  <si>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</si>
  <si>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</si>
  <si>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</si>
  <si>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</si>
  <si>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</si>
  <si>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</si>
  <si>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</si>
  <si>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</si>
  <si>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</si>
  <si>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</si>
  <si>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</si>
  <si>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</si>
  <si>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</si>
  <si>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</si>
  <si>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</si>
  <si>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</si>
  <si>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</si>
  <si>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</si>
  <si>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</si>
  <si>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</si>
  <si>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</si>
  <si>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</si>
  <si>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</si>
  <si>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</si>
  <si>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</si>
  <si>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</si>
  <si>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</si>
  <si>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</si>
  <si>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</si>
  <si>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</si>
  <si>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</si>
  <si>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</si>
  <si>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</si>
  <si>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</si>
  <si>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</si>
  <si>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</si>
  <si>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</si>
  <si>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</si>
  <si>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2024 Shkurt</t>
  </si>
  <si>
    <t>2024 Janar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</si>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</sst>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7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10" xfId="1" applyNumberFormat="1" applyFont="1" applyBorder="1"/>
    <xf numFmtId="164" fontId="17" fillId="34" borderId="10" xfId="1" applyNumberFormat="1" applyFont="1" applyFill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4" fontId="17" fillId="34" borderId="10" xfId="1" applyNumberFormat="1" applyFont="1" applyFill="1" applyBorder="1"/>
    <xf numFmtId="164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4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4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4" fontId="21" fillId="2" borderId="10" xfId="1" applyNumberFormat="1" applyFont="1" applyFill="1" applyBorder="1" applyProtection="1">
      <protection hidden="1"/>
    </xf>
    <xf numFmtId="164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4" fontId="23" fillId="38" borderId="10" xfId="1" applyNumberFormat="1" applyFont="1" applyFill="1" applyBorder="1" applyAlignment="1" applyProtection="1">
      <alignment horizontal="center"/>
      <protection hidden="1"/>
    </xf>
    <xf numFmtId="164" fontId="21" fillId="2" borderId="11" xfId="1" applyNumberFormat="1" applyFont="1" applyFill="1" applyBorder="1" applyProtection="1">
      <protection hidden="1"/>
    </xf>
    <xf numFmtId="164" fontId="21" fillId="2" borderId="0" xfId="1" applyNumberFormat="1" applyFont="1" applyFill="1" applyProtection="1">
      <protection hidden="1"/>
    </xf>
    <xf numFmtId="164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4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4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4" fontId="21" fillId="2" borderId="12" xfId="1" applyNumberFormat="1" applyFont="1" applyFill="1" applyBorder="1" applyAlignment="1" applyProtection="1">
      <alignment horizontal="center"/>
      <protection hidden="1"/>
    </xf>
    <xf numFmtId="164" fontId="21" fillId="2" borderId="32" xfId="1" applyNumberFormat="1" applyFont="1" applyFill="1" applyBorder="1" applyAlignment="1" applyProtection="1">
      <alignment horizontal="center"/>
      <protection hidden="1"/>
    </xf>
    <xf numFmtId="164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4" fontId="21" fillId="38" borderId="11" xfId="1" applyNumberFormat="1" applyFont="1" applyFill="1" applyBorder="1" applyProtection="1">
      <protection hidden="1"/>
    </xf>
    <xf numFmtId="164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4" fontId="0" fillId="0" borderId="0" xfId="1" applyNumberFormat="1" applyFont="1" applyProtection="1">
      <protection hidden="1"/>
    </xf>
    <xf numFmtId="164" fontId="32" fillId="39" borderId="36" xfId="1" applyNumberFormat="1" applyFont="1" applyFill="1" applyBorder="1" applyAlignment="1" applyProtection="1">
      <alignment horizontal="center" vertical="center" wrapText="1"/>
    </xf>
    <xf numFmtId="164" fontId="0" fillId="2" borderId="0" xfId="1" applyNumberFormat="1" applyFont="1" applyFill="1" applyProtection="1">
      <protection hidden="1"/>
    </xf>
    <xf numFmtId="164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4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43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4" fontId="21" fillId="38" borderId="23" xfId="1" applyNumberFormat="1" applyFont="1" applyFill="1" applyBorder="1" applyProtection="1">
      <protection hidden="1"/>
    </xf>
    <xf numFmtId="164" fontId="21" fillId="38" borderId="37" xfId="1" applyNumberFormat="1" applyFont="1" applyFill="1" applyBorder="1" applyProtection="1">
      <protection hidden="1"/>
    </xf>
    <xf numFmtId="164" fontId="21" fillId="2" borderId="13" xfId="1" applyNumberFormat="1" applyFont="1" applyFill="1" applyBorder="1" applyProtection="1">
      <protection hidden="1"/>
    </xf>
    <xf numFmtId="164" fontId="0" fillId="2" borderId="13" xfId="1" applyNumberFormat="1" applyFont="1" applyFill="1" applyBorder="1" applyProtection="1">
      <protection hidden="1"/>
    </xf>
    <xf numFmtId="43" fontId="0" fillId="2" borderId="0" xfId="0" applyNumberFormat="1" applyFont="1" applyFill="1"/>
    <xf numFmtId="164" fontId="0" fillId="2" borderId="10" xfId="1" applyNumberFormat="1" applyFont="1" applyFill="1" applyBorder="1"/>
    <xf numFmtId="164" fontId="0" fillId="2" borderId="10" xfId="1" applyNumberFormat="1" applyFont="1" applyFill="1" applyBorder="1" applyAlignment="1">
      <alignment horizontal="center"/>
    </xf>
    <xf numFmtId="164" fontId="0" fillId="0" borderId="0" xfId="1" applyNumberFormat="1" applyFont="1" applyBorder="1"/>
    <xf numFmtId="43" fontId="21" fillId="0" borderId="0" xfId="1" applyFont="1" applyProtection="1"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H148"/>
  <sheetViews>
    <sheetView tabSelected="1" zoomScale="85" zoomScaleNormal="85" zoomScaleSheetLayoutView="80" workbookViewId="0">
      <pane xSplit="2" ySplit="5" topLeftCell="C115" activePane="bottomRight" state="frozen"/>
      <selection pane="topRight" activeCell="B1" sqref="B1"/>
      <selection pane="bottomLeft" activeCell="A6" sqref="A6"/>
      <selection pane="bottomRight" activeCell="P145" sqref="P145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52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3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4"/>
      <c r="B3" s="154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4"/>
      <c r="B4" s="154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60" t="str">
        <f>IF(L!$A$1=1,L!S4,IF(L!$A$1=2,L!S13,L!S23))</f>
        <v>Qeveria Lokale</v>
      </c>
      <c r="N4" s="119"/>
      <c r="O4" s="115"/>
      <c r="P4" s="115"/>
      <c r="Q4" s="115"/>
      <c r="R4" s="115"/>
      <c r="S4" s="159" t="s">
        <v>868</v>
      </c>
      <c r="T4" s="119"/>
      <c r="U4" s="115"/>
      <c r="V4" s="115"/>
      <c r="W4" s="115"/>
      <c r="X4" s="115"/>
      <c r="Y4" s="159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55"/>
      <c r="B5" s="155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60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59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59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56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56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56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56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56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56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56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56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56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56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56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56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56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56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56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56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56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56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56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56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56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56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7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7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7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8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56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56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56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56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56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56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56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56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56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7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7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7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8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56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56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56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56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56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56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56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56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56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7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7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7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8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56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56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56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56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56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56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56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56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56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7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7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7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8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56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56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56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56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56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56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56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56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56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7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7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7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8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56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56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56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56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56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56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56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56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56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7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7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7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8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56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56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56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56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56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56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56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56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56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57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57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57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8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56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56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56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0" x14ac:dyDescent="0.25">
      <c r="A113" s="156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0" x14ac:dyDescent="0.25">
      <c r="A114" s="156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0" x14ac:dyDescent="0.25">
      <c r="A115" s="156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0" s="132" customFormat="1" x14ac:dyDescent="0.25">
      <c r="A116" s="156"/>
      <c r="B116" s="103" t="str">
        <f>IF(L!$A$1=1,L!B237,IF(L!$A$1=2,L!C237,L!D237))</f>
        <v>2023 Korrik</v>
      </c>
      <c r="C116" s="131">
        <f t="shared" si="106"/>
        <v>1562429.5400000003</v>
      </c>
      <c r="D116" s="104">
        <f>E116+M116</f>
        <v>627866.7773800001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518641.31000000011</v>
      </c>
      <c r="N116" s="104">
        <f>1058978.37-T116-Z117</f>
        <v>180109.89000000013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0" x14ac:dyDescent="0.25">
      <c r="A117" s="156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0" x14ac:dyDescent="0.25">
      <c r="A118" s="156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0" x14ac:dyDescent="0.25">
      <c r="A119" s="157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6">
        <v>536046.89</v>
      </c>
      <c r="U119" s="146">
        <v>144679.70000000001</v>
      </c>
      <c r="V119" s="146">
        <v>5386.52</v>
      </c>
      <c r="W119" s="146">
        <v>5045.29</v>
      </c>
      <c r="X119" s="146">
        <v>152226.5</v>
      </c>
      <c r="Y119" s="144">
        <f t="shared" si="110"/>
        <v>373097.88999999996</v>
      </c>
      <c r="Z119" s="104">
        <v>162376.15</v>
      </c>
      <c r="AA119" s="137">
        <v>35006.89</v>
      </c>
      <c r="AB119" s="137">
        <v>8885.99</v>
      </c>
      <c r="AC119" s="137">
        <v>123694.86</v>
      </c>
      <c r="AD119" s="104">
        <v>43134</v>
      </c>
    </row>
    <row r="120" spans="1:30" x14ac:dyDescent="0.25">
      <c r="A120" s="157"/>
      <c r="B120" s="103" t="str">
        <f>IF(L!$A$1=1,L!B241,IF(L!$A$1=2,L!C241,L!D241))</f>
        <v xml:space="preserve">2023 Nëntor </v>
      </c>
      <c r="C120" s="131">
        <f t="shared" si="106"/>
        <v>2815708.5199999996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1702076.4</v>
      </c>
      <c r="N120" s="104">
        <f>1015236.87-T120-Z120</f>
        <v>358083.42</v>
      </c>
      <c r="O120" s="104">
        <f>385451.57-U120-AA119</f>
        <v>279774.38</v>
      </c>
      <c r="P120" s="104">
        <f>36166.03-V120-AB120</f>
        <v>23098.719999999998</v>
      </c>
      <c r="Q120" s="104">
        <f>184806.5-W120-AC119</f>
        <v>39261.64</v>
      </c>
      <c r="R120" s="104">
        <f>1244765.33-X120-AD120</f>
        <v>1001858.24</v>
      </c>
      <c r="S120" s="131">
        <f t="shared" si="114"/>
        <v>660819.49</v>
      </c>
      <c r="T120" s="146">
        <v>497042.33</v>
      </c>
      <c r="U120" s="146">
        <v>70670.3</v>
      </c>
      <c r="V120" s="146">
        <v>11639.26</v>
      </c>
      <c r="W120" s="146">
        <v>21850</v>
      </c>
      <c r="X120" s="146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0" x14ac:dyDescent="0.25">
      <c r="A121" s="157"/>
      <c r="B121" s="103" t="str">
        <f>IF(L!$A$1=1,L!B242,IF(L!$A$1=2,L!C242,L!D242))</f>
        <v>2023 Dhjetor</v>
      </c>
      <c r="C121" s="131">
        <f t="shared" si="106"/>
        <v>5897944.1900000013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4040831.8200000003</v>
      </c>
      <c r="N121" s="104">
        <f>1049359.94-T121-Z121</f>
        <v>382916.58999999997</v>
      </c>
      <c r="O121" s="104">
        <f>712493.09-U121-AA121</f>
        <v>240075.69</v>
      </c>
      <c r="P121" s="104">
        <f>77047.97-V121-AB121</f>
        <v>40257.33</v>
      </c>
      <c r="Q121" s="104">
        <f>102274.95-W121-AC121</f>
        <v>58030</v>
      </c>
      <c r="R121" s="104">
        <f>3956768.24-X121-AD121</f>
        <v>3319552.2100000004</v>
      </c>
      <c r="S121" s="131">
        <f t="shared" si="114"/>
        <v>1069540.81</v>
      </c>
      <c r="T121" s="104">
        <v>495864.69</v>
      </c>
      <c r="U121" s="104">
        <v>115137.31</v>
      </c>
      <c r="V121" s="104">
        <v>26056.35</v>
      </c>
      <c r="W121" s="104">
        <v>39844.949999999997</v>
      </c>
      <c r="X121" s="104">
        <v>392637.51</v>
      </c>
      <c r="Y121" s="131">
        <f t="shared" si="115"/>
        <v>787571.56</v>
      </c>
      <c r="Z121" s="104">
        <v>170578.66</v>
      </c>
      <c r="AA121" s="104">
        <v>357280.09</v>
      </c>
      <c r="AB121" s="104">
        <v>10734.29</v>
      </c>
      <c r="AC121" s="104">
        <v>4400</v>
      </c>
      <c r="AD121" s="104">
        <v>244578.52</v>
      </c>
    </row>
    <row r="122" spans="1:30" x14ac:dyDescent="0.25">
      <c r="A122" s="158"/>
      <c r="B122" s="124" t="str">
        <f>IF(L!$A$1=1,L!B243,IF(L!$A$1=2,L!C243,L!D243))</f>
        <v>Gjithsej 2023</v>
      </c>
      <c r="C122" s="123">
        <f t="shared" si="106"/>
        <v>26202382.200000003</v>
      </c>
      <c r="D122" s="123">
        <f>E122+M122</f>
        <v>13243782.460360002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12457184.210000001</v>
      </c>
      <c r="N122" s="121">
        <f t="shared" ref="N122:R122" si="117">SUM(N110:N121)</f>
        <v>2615501.0499999998</v>
      </c>
      <c r="O122" s="121">
        <f t="shared" si="117"/>
        <v>2384124.88</v>
      </c>
      <c r="P122" s="121">
        <f t="shared" si="117"/>
        <v>274488.61</v>
      </c>
      <c r="Q122" s="121">
        <f t="shared" si="117"/>
        <v>661568.14</v>
      </c>
      <c r="R122" s="121">
        <f t="shared" si="117"/>
        <v>6521501.5300000012</v>
      </c>
      <c r="S122" s="121">
        <f>SUM(T122:X122)</f>
        <v>10229826.92</v>
      </c>
      <c r="T122" s="121">
        <f t="shared" ref="T122:X122" si="118">SUM(T110:T121)</f>
        <v>7599423.9500000002</v>
      </c>
      <c r="U122" s="121">
        <f t="shared" si="118"/>
        <v>1364395.96</v>
      </c>
      <c r="V122" s="121">
        <f t="shared" si="118"/>
        <v>122584.76999999999</v>
      </c>
      <c r="W122" s="121">
        <f t="shared" si="118"/>
        <v>142265.24</v>
      </c>
      <c r="X122" s="121">
        <f t="shared" si="118"/>
        <v>1001157</v>
      </c>
      <c r="Y122" s="121">
        <f>SUM(Z122:AD122)</f>
        <v>3515371.0699999994</v>
      </c>
      <c r="Z122" s="121">
        <f t="shared" ref="Z122:AD122" si="119">SUM(Z110:Z121)</f>
        <v>1936849.0199999998</v>
      </c>
      <c r="AA122" s="121">
        <f t="shared" si="119"/>
        <v>737559.32000000007</v>
      </c>
      <c r="AB122" s="121">
        <f t="shared" si="119"/>
        <v>50384.860000000008</v>
      </c>
      <c r="AC122" s="121">
        <f t="shared" si="119"/>
        <v>209934.86</v>
      </c>
      <c r="AD122" s="121">
        <f t="shared" si="119"/>
        <v>580643.01</v>
      </c>
    </row>
    <row r="123" spans="1:30" x14ac:dyDescent="0.25">
      <c r="A123" s="156">
        <v>2024</v>
      </c>
      <c r="B123" s="103" t="s">
        <v>879</v>
      </c>
      <c r="C123" s="131">
        <f t="shared" ref="C123:C135" si="120">M123+S123+Y123</f>
        <v>1328662.4500000002</v>
      </c>
      <c r="D123" s="104">
        <f>E123+M123</f>
        <v>410950.16921000008</v>
      </c>
      <c r="E123" s="104">
        <f>F123+G123+H123+I123+L123</f>
        <v>57713.659209999998</v>
      </c>
      <c r="F123" s="104">
        <v>24846.235489999999</v>
      </c>
      <c r="G123" s="104">
        <v>1301.9379300000001</v>
      </c>
      <c r="H123" s="104">
        <v>469.39997</v>
      </c>
      <c r="I123" s="105">
        <f t="shared" ref="I123:I126" si="121">SUM(J123:K123)</f>
        <v>30409.931329999999</v>
      </c>
      <c r="J123" s="104">
        <v>27498.698</v>
      </c>
      <c r="K123" s="104">
        <v>2911.23333</v>
      </c>
      <c r="L123" s="104">
        <v>686.15449000000001</v>
      </c>
      <c r="M123" s="104">
        <f t="shared" ref="M123:M128" si="122">SUM(N123:R123)</f>
        <v>353236.51000000007</v>
      </c>
      <c r="N123" s="104">
        <f>1064420.85-T123-Z123</f>
        <v>159241.58000000007</v>
      </c>
      <c r="O123" s="104">
        <f>212071.57-U123-AA123</f>
        <v>163572.25000000003</v>
      </c>
      <c r="P123" s="104">
        <f>41270.03-V123-AB123</f>
        <v>24822.679999999997</v>
      </c>
      <c r="Q123" s="104">
        <f>10900-W123-AC123</f>
        <v>5600</v>
      </c>
      <c r="R123" s="104"/>
      <c r="S123" s="131">
        <f t="shared" ref="S123:S128" si="123">SUM(T123:X123)</f>
        <v>787821.33000000007</v>
      </c>
      <c r="T123" s="146">
        <v>737718.52</v>
      </c>
      <c r="U123" s="104">
        <v>34517.519999999997</v>
      </c>
      <c r="V123" s="104">
        <v>12485.29</v>
      </c>
      <c r="W123" s="104">
        <v>3100</v>
      </c>
      <c r="X123" s="104"/>
      <c r="Y123" s="131">
        <f t="shared" ref="Y123:Y132" si="124">SUM(Z123:AD123)</f>
        <v>187604.61</v>
      </c>
      <c r="Z123" s="104">
        <v>167460.75</v>
      </c>
      <c r="AA123" s="104">
        <v>13981.8</v>
      </c>
      <c r="AB123" s="104">
        <v>3962.06</v>
      </c>
      <c r="AC123" s="104">
        <v>2200</v>
      </c>
      <c r="AD123" s="104"/>
    </row>
    <row r="124" spans="1:30" x14ac:dyDescent="0.25">
      <c r="A124" s="156"/>
      <c r="B124" s="103" t="s">
        <v>878</v>
      </c>
      <c r="C124" s="131">
        <f t="shared" si="120"/>
        <v>3015940.7</v>
      </c>
      <c r="D124" s="104">
        <f t="shared" ref="D124:D127" si="125">E124+M124</f>
        <v>954975.3505599997</v>
      </c>
      <c r="E124" s="104">
        <f t="shared" ref="E124:E127" si="126">F124+G124+H124+I124+L124</f>
        <v>87018.600559999992</v>
      </c>
      <c r="F124" s="104">
        <v>25348.27275</v>
      </c>
      <c r="G124" s="104">
        <v>12435.78448</v>
      </c>
      <c r="H124" s="104">
        <v>2584.5733500000001</v>
      </c>
      <c r="I124" s="105">
        <f t="shared" si="121"/>
        <v>35523.365980000002</v>
      </c>
      <c r="J124" s="104">
        <v>29987.650020000001</v>
      </c>
      <c r="K124" s="104">
        <v>5535.7159600000005</v>
      </c>
      <c r="L124" s="104">
        <v>11126.603999999999</v>
      </c>
      <c r="M124" s="104">
        <f t="shared" si="122"/>
        <v>867956.74999999977</v>
      </c>
      <c r="N124" s="104">
        <v>368517.92999999982</v>
      </c>
      <c r="O124" s="104">
        <v>246761.07</v>
      </c>
      <c r="P124" s="104">
        <v>24927.75</v>
      </c>
      <c r="Q124" s="104">
        <v>11750</v>
      </c>
      <c r="R124" s="104">
        <v>216000</v>
      </c>
      <c r="S124" s="131">
        <f t="shared" si="123"/>
        <v>1904936.54</v>
      </c>
      <c r="T124" s="146">
        <v>1691456.01</v>
      </c>
      <c r="U124" s="104">
        <v>189991.58</v>
      </c>
      <c r="V124" s="104">
        <v>12488.95</v>
      </c>
      <c r="W124" s="104">
        <v>11000</v>
      </c>
      <c r="X124" s="104"/>
      <c r="Y124" s="131">
        <f t="shared" si="124"/>
        <v>243047.41</v>
      </c>
      <c r="Z124" s="104">
        <v>170733.42</v>
      </c>
      <c r="AA124" s="104">
        <v>46522.44</v>
      </c>
      <c r="AB124" s="104">
        <v>4481.55</v>
      </c>
      <c r="AC124" s="104">
        <v>21310</v>
      </c>
      <c r="AD124" s="104"/>
    </row>
    <row r="125" spans="1:30" s="106" customFormat="1" x14ac:dyDescent="0.25">
      <c r="A125" s="156"/>
      <c r="B125" s="103" t="s">
        <v>880</v>
      </c>
      <c r="C125" s="131">
        <f t="shared" si="120"/>
        <v>1899383.21</v>
      </c>
      <c r="D125" s="104">
        <f t="shared" si="125"/>
        <v>936379.1310200002</v>
      </c>
      <c r="E125" s="104">
        <f t="shared" si="126"/>
        <v>110996.73102000001</v>
      </c>
      <c r="F125" s="104">
        <v>24671.084579999999</v>
      </c>
      <c r="G125" s="104">
        <f>13602.18788+3.63797880709171E-12</f>
        <v>13602.187880000003</v>
      </c>
      <c r="H125" s="104">
        <v>1470.13113</v>
      </c>
      <c r="I125" s="105">
        <f t="shared" si="121"/>
        <v>41293.796000000002</v>
      </c>
      <c r="J125" s="104">
        <v>31926.155299999999</v>
      </c>
      <c r="K125" s="104">
        <v>9367.6406999999999</v>
      </c>
      <c r="L125" s="104">
        <v>29959.531429999999</v>
      </c>
      <c r="M125" s="104">
        <f t="shared" si="122"/>
        <v>825382.40000000014</v>
      </c>
      <c r="N125" s="104">
        <v>152295.13000000018</v>
      </c>
      <c r="O125" s="104">
        <v>251862.57</v>
      </c>
      <c r="P125" s="104">
        <v>18643.699999999997</v>
      </c>
      <c r="Q125" s="104">
        <v>91798</v>
      </c>
      <c r="R125" s="104">
        <v>310783</v>
      </c>
      <c r="S125" s="131">
        <f t="shared" si="123"/>
        <v>871884.83999999985</v>
      </c>
      <c r="T125" s="146">
        <v>733036.40999999992</v>
      </c>
      <c r="U125" s="104">
        <v>107233.99</v>
      </c>
      <c r="V125" s="104">
        <v>12329.44</v>
      </c>
      <c r="W125" s="104">
        <v>19285</v>
      </c>
      <c r="X125" s="104"/>
      <c r="Y125" s="131">
        <f t="shared" si="124"/>
        <v>202115.97</v>
      </c>
      <c r="Z125" s="104">
        <v>165434.57</v>
      </c>
      <c r="AA125" s="104">
        <v>30852</v>
      </c>
      <c r="AB125" s="104">
        <v>3279.4</v>
      </c>
      <c r="AC125" s="104">
        <v>2550</v>
      </c>
      <c r="AD125" s="104"/>
    </row>
    <row r="126" spans="1:30" s="106" customFormat="1" x14ac:dyDescent="0.25">
      <c r="A126" s="156"/>
      <c r="B126" s="103" t="s">
        <v>881</v>
      </c>
      <c r="C126" s="131">
        <f t="shared" si="120"/>
        <v>3099497.1700000004</v>
      </c>
      <c r="D126" s="104">
        <f t="shared" si="125"/>
        <v>1760933.1750200004</v>
      </c>
      <c r="E126" s="104">
        <f t="shared" si="126"/>
        <v>99928.195020000014</v>
      </c>
      <c r="F126" s="104">
        <v>25058.463449999999</v>
      </c>
      <c r="G126" s="104">
        <v>13938.50973</v>
      </c>
      <c r="H126" s="104">
        <v>1722.8931499999999</v>
      </c>
      <c r="I126" s="105">
        <f t="shared" si="121"/>
        <v>40998.962180000002</v>
      </c>
      <c r="J126" s="104">
        <v>31609.135450000002</v>
      </c>
      <c r="K126" s="104">
        <f>9389.82673</f>
        <v>9389.8267300000007</v>
      </c>
      <c r="L126" s="104">
        <v>18209.36651</v>
      </c>
      <c r="M126" s="104">
        <f t="shared" si="122"/>
        <v>1661004.9800000004</v>
      </c>
      <c r="N126" s="104">
        <v>226287.93000000023</v>
      </c>
      <c r="O126" s="104">
        <v>417455.0500000001</v>
      </c>
      <c r="P126" s="104">
        <v>10558.530000000002</v>
      </c>
      <c r="Q126" s="104">
        <v>124610</v>
      </c>
      <c r="R126" s="104">
        <v>882093.47</v>
      </c>
      <c r="S126" s="131">
        <f t="shared" si="123"/>
        <v>1114163.1599999999</v>
      </c>
      <c r="T126" s="146">
        <v>867907.83</v>
      </c>
      <c r="U126" s="104">
        <v>96379.010000000009</v>
      </c>
      <c r="V126" s="104">
        <v>11720.22</v>
      </c>
      <c r="W126" s="104">
        <v>13750</v>
      </c>
      <c r="X126" s="104">
        <v>124406.1</v>
      </c>
      <c r="Y126" s="131">
        <f t="shared" si="124"/>
        <v>324329.02999999997</v>
      </c>
      <c r="Z126" s="104">
        <v>172277.44</v>
      </c>
      <c r="AA126" s="104">
        <v>75392.539999999994</v>
      </c>
      <c r="AB126" s="104">
        <v>5909.05</v>
      </c>
      <c r="AC126" s="104">
        <v>70750</v>
      </c>
      <c r="AD126" s="104"/>
    </row>
    <row r="127" spans="1:30" s="106" customFormat="1" x14ac:dyDescent="0.25">
      <c r="A127" s="156"/>
      <c r="B127" s="103" t="s">
        <v>882</v>
      </c>
      <c r="C127" s="131">
        <f t="shared" si="120"/>
        <v>2184788.4500000002</v>
      </c>
      <c r="D127" s="104">
        <f t="shared" si="125"/>
        <v>1169130.2374900002</v>
      </c>
      <c r="E127" s="104">
        <f t="shared" si="126"/>
        <v>108203.85748999999</v>
      </c>
      <c r="F127" s="104">
        <v>25176.423500000001</v>
      </c>
      <c r="G127" s="104">
        <v>14788.43672</v>
      </c>
      <c r="H127" s="104">
        <v>1029.37871</v>
      </c>
      <c r="I127" s="105">
        <f>SUM(J127:K127)</f>
        <v>39702.245540000004</v>
      </c>
      <c r="J127" s="104">
        <v>31959.173699999999</v>
      </c>
      <c r="K127" s="104">
        <f>7742.36933+0.70251</f>
        <v>7743.0718400000005</v>
      </c>
      <c r="L127" s="104">
        <v>27507.373019999999</v>
      </c>
      <c r="M127" s="104">
        <f t="shared" si="122"/>
        <v>1060926.3800000001</v>
      </c>
      <c r="N127" s="104">
        <v>224546.07000000018</v>
      </c>
      <c r="O127" s="104">
        <v>418959.46999999991</v>
      </c>
      <c r="P127" s="104">
        <v>57602.17</v>
      </c>
      <c r="Q127" s="104">
        <v>56730.670000000006</v>
      </c>
      <c r="R127" s="104">
        <v>303088</v>
      </c>
      <c r="S127" s="131">
        <f t="shared" si="123"/>
        <v>879477.24</v>
      </c>
      <c r="T127" s="146">
        <v>676160.87</v>
      </c>
      <c r="U127" s="104">
        <v>140573.03</v>
      </c>
      <c r="V127" s="104">
        <v>9643.34</v>
      </c>
      <c r="W127" s="104">
        <v>8100</v>
      </c>
      <c r="X127" s="104">
        <v>45000</v>
      </c>
      <c r="Y127" s="131">
        <f t="shared" si="124"/>
        <v>244384.83</v>
      </c>
      <c r="Z127" s="104">
        <v>172200.24</v>
      </c>
      <c r="AA127" s="104">
        <v>16890.96</v>
      </c>
      <c r="AB127" s="104">
        <v>2962.28</v>
      </c>
      <c r="AC127" s="104">
        <v>24331.35</v>
      </c>
      <c r="AD127" s="104">
        <v>28000</v>
      </c>
    </row>
    <row r="128" spans="1:30" s="107" customFormat="1" ht="15" customHeight="1" x14ac:dyDescent="0.25">
      <c r="A128" s="156"/>
      <c r="B128" s="103" t="s">
        <v>883</v>
      </c>
      <c r="C128" s="131">
        <f t="shared" si="120"/>
        <v>2133618.61</v>
      </c>
      <c r="D128" s="104">
        <f>E128+M128</f>
        <v>953295.14578000002</v>
      </c>
      <c r="E128" s="104">
        <f>F128+G128+H128+I128+L128</f>
        <v>106702.39577999998</v>
      </c>
      <c r="F128" s="104">
        <v>25102.682019999993</v>
      </c>
      <c r="G128" s="104">
        <v>10844.51352</v>
      </c>
      <c r="H128" s="104">
        <v>772.52707000000009</v>
      </c>
      <c r="I128" s="105">
        <f>SUM(J128:K128)</f>
        <v>39202.052119999978</v>
      </c>
      <c r="J128" s="104">
        <v>32126.547020000002</v>
      </c>
      <c r="K128" s="104">
        <v>7075.5050999999803</v>
      </c>
      <c r="L128" s="104">
        <v>30780.621050000002</v>
      </c>
      <c r="M128" s="104">
        <f t="shared" si="122"/>
        <v>846592.75</v>
      </c>
      <c r="N128" s="104">
        <v>230436.41999999995</v>
      </c>
      <c r="O128" s="104">
        <v>271384.86</v>
      </c>
      <c r="P128" s="104">
        <v>20863.91</v>
      </c>
      <c r="Q128" s="104">
        <v>28059.850000000006</v>
      </c>
      <c r="R128" s="104">
        <v>295847.71000000002</v>
      </c>
      <c r="S128" s="131">
        <f t="shared" si="123"/>
        <v>1023628.56</v>
      </c>
      <c r="T128" s="146">
        <v>751896.29</v>
      </c>
      <c r="U128" s="104">
        <v>62841.3</v>
      </c>
      <c r="V128" s="104">
        <v>10690.97</v>
      </c>
      <c r="W128" s="104">
        <v>48200</v>
      </c>
      <c r="X128" s="104">
        <v>150000</v>
      </c>
      <c r="Y128" s="131">
        <f t="shared" si="124"/>
        <v>263397.3</v>
      </c>
      <c r="Z128" s="104">
        <v>179460.28</v>
      </c>
      <c r="AA128" s="104">
        <v>15118.33</v>
      </c>
      <c r="AB128" s="104">
        <v>4478.6899999999996</v>
      </c>
      <c r="AC128" s="104">
        <v>44650</v>
      </c>
      <c r="AD128" s="104">
        <v>19690</v>
      </c>
    </row>
    <row r="129" spans="1:34" ht="15" customHeight="1" x14ac:dyDescent="0.25">
      <c r="A129" s="156"/>
      <c r="B129" s="103" t="s">
        <v>884</v>
      </c>
      <c r="C129" s="131">
        <f t="shared" si="120"/>
        <v>2339913.73</v>
      </c>
      <c r="D129" s="104">
        <f>E129+M129</f>
        <v>1141425.2273800001</v>
      </c>
      <c r="E129" s="104">
        <f>F129+G129+H129+I129+L129</f>
        <v>109225.46738000003</v>
      </c>
      <c r="F129" s="104">
        <v>24978.209360000001</v>
      </c>
      <c r="G129" s="104">
        <v>11062.969240000006</v>
      </c>
      <c r="H129" s="104">
        <v>935.6237799999999</v>
      </c>
      <c r="I129" s="105">
        <f>SUM(J129:K129)</f>
        <v>45737.674990000021</v>
      </c>
      <c r="J129" s="104">
        <v>36228.048600000002</v>
      </c>
      <c r="K129" s="104">
        <v>9509.6263900000195</v>
      </c>
      <c r="L129" s="104">
        <v>26510.990009999994</v>
      </c>
      <c r="M129" s="104">
        <f>SUM(N129:R129)</f>
        <v>1032199.76</v>
      </c>
      <c r="N129" s="104">
        <v>152611.33000000002</v>
      </c>
      <c r="O129" s="104">
        <v>221122.01</v>
      </c>
      <c r="P129" s="104">
        <v>14652.760000000002</v>
      </c>
      <c r="Q129" s="104">
        <v>84685.450000000012</v>
      </c>
      <c r="R129" s="104">
        <v>559128.21</v>
      </c>
      <c r="S129" s="131">
        <f>SUM(T129:X129)</f>
        <v>923231.45000000007</v>
      </c>
      <c r="T129" s="146">
        <v>760064.82</v>
      </c>
      <c r="U129" s="104">
        <v>97584.55</v>
      </c>
      <c r="V129" s="104">
        <v>14257.9</v>
      </c>
      <c r="W129" s="104">
        <v>23765</v>
      </c>
      <c r="X129" s="104">
        <v>27559.18</v>
      </c>
      <c r="Y129" s="131">
        <f t="shared" si="124"/>
        <v>384482.52</v>
      </c>
      <c r="Z129" s="104">
        <v>174049.32</v>
      </c>
      <c r="AA129" s="104">
        <v>74508.990000000005</v>
      </c>
      <c r="AB129" s="104">
        <v>3074.21</v>
      </c>
      <c r="AC129" s="104">
        <v>94000</v>
      </c>
      <c r="AD129" s="104">
        <v>38850</v>
      </c>
    </row>
    <row r="130" spans="1:34" ht="15" customHeight="1" x14ac:dyDescent="0.25">
      <c r="A130" s="156"/>
      <c r="B130" s="103" t="s">
        <v>885</v>
      </c>
      <c r="C130" s="131">
        <f t="shared" si="120"/>
        <v>1728540.88</v>
      </c>
      <c r="D130" s="104">
        <f>E130+M130</f>
        <v>733356.23389999988</v>
      </c>
      <c r="E130" s="104">
        <f>F130+G130+H130+I130+L130</f>
        <v>106809.34389999999</v>
      </c>
      <c r="F130" s="104">
        <v>24661.182910000003</v>
      </c>
      <c r="G130" s="104">
        <v>11634.678899999999</v>
      </c>
      <c r="H130" s="104">
        <v>785.79655000000093</v>
      </c>
      <c r="I130" s="105">
        <f>SUM(J130:K130)</f>
        <v>36402.685249999995</v>
      </c>
      <c r="J130" s="104">
        <v>27800.572889999999</v>
      </c>
      <c r="K130" s="104">
        <v>8602.1123599999992</v>
      </c>
      <c r="L130" s="104">
        <v>33325.000289999996</v>
      </c>
      <c r="M130" s="104">
        <f>SUM(N130:R130)</f>
        <v>626546.8899999999</v>
      </c>
      <c r="N130" s="104">
        <v>150983.97</v>
      </c>
      <c r="O130" s="104">
        <v>181573.13</v>
      </c>
      <c r="P130" s="104">
        <v>10338.34</v>
      </c>
      <c r="Q130" s="104">
        <v>28616.1</v>
      </c>
      <c r="R130" s="104">
        <v>255035.34999999998</v>
      </c>
      <c r="S130" s="131">
        <f>SUM(T130:X130)</f>
        <v>888605.24000000011</v>
      </c>
      <c r="T130" s="127">
        <v>743778.06</v>
      </c>
      <c r="U130" s="127">
        <v>57805.120000000003</v>
      </c>
      <c r="V130" s="127">
        <v>3022.06</v>
      </c>
      <c r="W130" s="127">
        <v>4000</v>
      </c>
      <c r="X130" s="127">
        <v>80000</v>
      </c>
      <c r="Y130" s="131">
        <f t="shared" si="124"/>
        <v>213388.75</v>
      </c>
      <c r="Z130" s="104">
        <v>184681.77</v>
      </c>
      <c r="AA130" s="104">
        <v>24089.38</v>
      </c>
      <c r="AB130" s="104">
        <v>2817.6</v>
      </c>
      <c r="AC130" s="104">
        <v>1800</v>
      </c>
      <c r="AD130" s="104"/>
      <c r="AH130" s="77">
        <v>10</v>
      </c>
    </row>
    <row r="131" spans="1:34" ht="15" customHeight="1" x14ac:dyDescent="0.25">
      <c r="A131" s="156"/>
      <c r="B131" s="103" t="s">
        <v>886</v>
      </c>
      <c r="C131" s="131">
        <f t="shared" si="120"/>
        <v>2463629.9500000002</v>
      </c>
      <c r="D131" s="104"/>
      <c r="E131" s="104"/>
      <c r="F131" s="104"/>
      <c r="G131" s="104"/>
      <c r="H131" s="104"/>
      <c r="I131" s="104"/>
      <c r="J131" s="104"/>
      <c r="K131" s="104"/>
      <c r="L131" s="104"/>
      <c r="M131" s="104">
        <f t="shared" ref="M131:M134" si="127">SUM(N131:R131)</f>
        <v>1098969.08</v>
      </c>
      <c r="N131" s="104">
        <v>147619.29999999999</v>
      </c>
      <c r="O131" s="104">
        <v>183263.72</v>
      </c>
      <c r="P131" s="104">
        <v>11467.6</v>
      </c>
      <c r="Q131" s="104">
        <v>83926.449999999983</v>
      </c>
      <c r="R131" s="104">
        <v>672692.01</v>
      </c>
      <c r="S131" s="143">
        <f t="shared" ref="S131:S134" si="128">SUM(T131:X131)</f>
        <v>935157.75</v>
      </c>
      <c r="T131" s="145">
        <v>741168.93</v>
      </c>
      <c r="U131" s="145">
        <v>131174.98000000001</v>
      </c>
      <c r="V131" s="145">
        <v>5382.33</v>
      </c>
      <c r="W131" s="145">
        <v>6000</v>
      </c>
      <c r="X131" s="145">
        <v>51431.51</v>
      </c>
      <c r="Y131" s="144">
        <f t="shared" si="124"/>
        <v>429503.11999999994</v>
      </c>
      <c r="Z131" s="104">
        <v>174301.82</v>
      </c>
      <c r="AA131" s="104">
        <v>140451.78</v>
      </c>
      <c r="AB131" s="104">
        <v>3180.16</v>
      </c>
      <c r="AC131" s="104">
        <v>62059.51</v>
      </c>
      <c r="AD131" s="104">
        <v>49509.85</v>
      </c>
      <c r="AG131" s="77">
        <v>2</v>
      </c>
      <c r="AH131" s="77">
        <f>AG131*$AH$130</f>
        <v>20</v>
      </c>
    </row>
    <row r="132" spans="1:34" ht="15" customHeight="1" x14ac:dyDescent="0.25">
      <c r="A132" s="157"/>
      <c r="B132" s="103" t="s">
        <v>887</v>
      </c>
      <c r="C132" s="131">
        <f t="shared" si="120"/>
        <v>2667336.6300000004</v>
      </c>
      <c r="D132" s="104"/>
      <c r="E132" s="104"/>
      <c r="F132" s="104"/>
      <c r="G132" s="104"/>
      <c r="H132" s="104"/>
      <c r="I132" s="104"/>
      <c r="J132" s="104"/>
      <c r="K132" s="104"/>
      <c r="L132" s="104"/>
      <c r="M132" s="104">
        <f t="shared" si="127"/>
        <v>1248657.5700000003</v>
      </c>
      <c r="N132" s="104">
        <v>154718.98000000016</v>
      </c>
      <c r="O132" s="104">
        <v>309993.76</v>
      </c>
      <c r="P132" s="104">
        <v>42783.890000000007</v>
      </c>
      <c r="Q132" s="104">
        <v>74305.45</v>
      </c>
      <c r="R132" s="104">
        <v>666855.49</v>
      </c>
      <c r="S132" s="143">
        <f t="shared" si="128"/>
        <v>1137586.1299999999</v>
      </c>
      <c r="T132" s="146">
        <v>737636.55999999994</v>
      </c>
      <c r="U132" s="146">
        <v>205219.20000000001</v>
      </c>
      <c r="V132" s="146">
        <v>14263.880000000001</v>
      </c>
      <c r="W132" s="146">
        <v>1100</v>
      </c>
      <c r="X132" s="146">
        <v>179366.49</v>
      </c>
      <c r="Y132" s="144">
        <f t="shared" si="124"/>
        <v>281092.93</v>
      </c>
      <c r="Z132" s="104">
        <v>169729.82</v>
      </c>
      <c r="AA132" s="137">
        <v>64864.66</v>
      </c>
      <c r="AB132" s="137">
        <v>1583.49</v>
      </c>
      <c r="AC132" s="137">
        <v>7850</v>
      </c>
      <c r="AD132" s="104">
        <v>37064.959999999999</v>
      </c>
      <c r="AG132" s="77">
        <v>5</v>
      </c>
      <c r="AH132" s="77">
        <f t="shared" ref="AH132:AH133" si="129">AG132*$AH$130</f>
        <v>50</v>
      </c>
    </row>
    <row r="133" spans="1:34" x14ac:dyDescent="0.25">
      <c r="A133" s="157"/>
      <c r="B133" s="103" t="s">
        <v>888</v>
      </c>
      <c r="C133" s="131">
        <f t="shared" si="120"/>
        <v>1717612.7200000002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>
        <f t="shared" si="127"/>
        <v>763984.18</v>
      </c>
      <c r="N133" s="104">
        <v>369316.12000000005</v>
      </c>
      <c r="O133" s="104">
        <v>123152.16999999997</v>
      </c>
      <c r="P133" s="104">
        <v>19748.789999999997</v>
      </c>
      <c r="Q133" s="104">
        <v>16460</v>
      </c>
      <c r="R133" s="104">
        <v>235307.09999999998</v>
      </c>
      <c r="S133" s="131">
        <f t="shared" si="128"/>
        <v>652686.71</v>
      </c>
      <c r="T133" s="146">
        <v>525250.81999999995</v>
      </c>
      <c r="U133" s="146">
        <v>113237.43000000001</v>
      </c>
      <c r="V133" s="146">
        <v>11298.46</v>
      </c>
      <c r="W133" s="146">
        <v>2900</v>
      </c>
      <c r="X133" s="146"/>
      <c r="Y133" s="131">
        <f t="shared" ref="Y133:Y134" si="130">SUM(Z133:AD133)</f>
        <v>300941.82999999996</v>
      </c>
      <c r="Z133" s="104">
        <v>170542.81</v>
      </c>
      <c r="AA133" s="104">
        <v>61325.55</v>
      </c>
      <c r="AB133" s="104">
        <v>5810.77</v>
      </c>
      <c r="AC133" s="104">
        <v>1200</v>
      </c>
      <c r="AD133" s="104">
        <v>62062.7</v>
      </c>
      <c r="AG133" s="77">
        <v>10</v>
      </c>
      <c r="AH133" s="77">
        <f t="shared" si="129"/>
        <v>100</v>
      </c>
    </row>
    <row r="134" spans="1:34" x14ac:dyDescent="0.25">
      <c r="A134" s="157"/>
      <c r="B134" s="103" t="s">
        <v>889</v>
      </c>
      <c r="C134" s="131">
        <f t="shared" si="120"/>
        <v>2906349.99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>
        <f t="shared" si="127"/>
        <v>1956267.56</v>
      </c>
      <c r="N134" s="104">
        <v>379778</v>
      </c>
      <c r="O134" s="151">
        <v>177891.93</v>
      </c>
      <c r="P134" s="104">
        <v>40874.69</v>
      </c>
      <c r="Q134" s="104">
        <v>131647.20000000001</v>
      </c>
      <c r="R134" s="104">
        <v>1226075.7400000002</v>
      </c>
      <c r="S134" s="131">
        <f t="shared" si="128"/>
        <v>644232.80999999994</v>
      </c>
      <c r="T134" s="104">
        <v>521678.75</v>
      </c>
      <c r="U134" s="104">
        <v>88140.84</v>
      </c>
      <c r="V134" s="104">
        <v>24856.83</v>
      </c>
      <c r="W134" s="104"/>
      <c r="X134" s="104">
        <v>9556.39</v>
      </c>
      <c r="Y134" s="131">
        <f t="shared" si="130"/>
        <v>305849.62</v>
      </c>
      <c r="Z134" s="104">
        <v>163949.70000000001</v>
      </c>
      <c r="AA134" s="104">
        <v>76992.899999999994</v>
      </c>
      <c r="AB134" s="104">
        <v>5546.54</v>
      </c>
      <c r="AC134" s="104">
        <v>15300</v>
      </c>
      <c r="AD134" s="104">
        <v>44060.480000000003</v>
      </c>
    </row>
    <row r="135" spans="1:34" x14ac:dyDescent="0.25">
      <c r="A135" s="158"/>
      <c r="B135" s="124" t="s">
        <v>890</v>
      </c>
      <c r="C135" s="123">
        <f t="shared" si="120"/>
        <v>27485274.490000002</v>
      </c>
      <c r="D135" s="123">
        <f>E135+M135</f>
        <v>13128323.060360003</v>
      </c>
      <c r="E135" s="123">
        <f>F135+G135+H135+I135+L135</f>
        <v>786598.25035999995</v>
      </c>
      <c r="F135" s="123">
        <f t="shared" ref="F135:L135" si="131">SUM(F123:F134)</f>
        <v>199842.55405999999</v>
      </c>
      <c r="G135" s="123">
        <f t="shared" si="131"/>
        <v>89609.018400000001</v>
      </c>
      <c r="H135" s="123">
        <f t="shared" si="131"/>
        <v>9770.3237100000006</v>
      </c>
      <c r="I135" s="123">
        <f t="shared" si="131"/>
        <v>309270.71338999999</v>
      </c>
      <c r="J135" s="121">
        <f t="shared" si="131"/>
        <v>249135.98098000002</v>
      </c>
      <c r="K135" s="121">
        <f t="shared" si="131"/>
        <v>60134.732409999997</v>
      </c>
      <c r="L135" s="121">
        <f t="shared" si="131"/>
        <v>178105.64079999999</v>
      </c>
      <c r="M135" s="121">
        <f>SUM(N135:R135)</f>
        <v>12341724.810000002</v>
      </c>
      <c r="N135" s="121">
        <f t="shared" ref="N135:R135" si="132">SUM(N123:N134)</f>
        <v>2716352.7600000007</v>
      </c>
      <c r="O135" s="121">
        <f t="shared" si="132"/>
        <v>2966991.9900000007</v>
      </c>
      <c r="P135" s="121">
        <f t="shared" si="132"/>
        <v>297284.81000000006</v>
      </c>
      <c r="Q135" s="121">
        <f t="shared" si="132"/>
        <v>738189.16999999993</v>
      </c>
      <c r="R135" s="121">
        <f t="shared" si="132"/>
        <v>5622906.0800000001</v>
      </c>
      <c r="S135" s="121">
        <f>SUM(T135:X135)</f>
        <v>11763411.760000002</v>
      </c>
      <c r="T135" s="121">
        <f t="shared" ref="T135:X135" si="133">SUM(T123:T134)</f>
        <v>9487753.870000001</v>
      </c>
      <c r="U135" s="121">
        <f t="shared" si="133"/>
        <v>1324698.55</v>
      </c>
      <c r="V135" s="121">
        <f t="shared" si="133"/>
        <v>142439.66999999998</v>
      </c>
      <c r="W135" s="121">
        <f t="shared" si="133"/>
        <v>141200</v>
      </c>
      <c r="X135" s="121">
        <f t="shared" si="133"/>
        <v>667319.67000000004</v>
      </c>
      <c r="Y135" s="121">
        <f>SUM(Z135:AD135)</f>
        <v>3380137.92</v>
      </c>
      <c r="Z135" s="121">
        <f t="shared" ref="Z135:AD135" si="134">SUM(Z123:Z134)</f>
        <v>2064821.9400000002</v>
      </c>
      <c r="AA135" s="121">
        <f t="shared" si="134"/>
        <v>640991.33000000007</v>
      </c>
      <c r="AB135" s="121">
        <f t="shared" si="134"/>
        <v>47085.799999999996</v>
      </c>
      <c r="AC135" s="121">
        <f t="shared" si="134"/>
        <v>348000.86</v>
      </c>
      <c r="AD135" s="121">
        <f t="shared" si="134"/>
        <v>279237.99</v>
      </c>
    </row>
    <row r="136" spans="1:34" x14ac:dyDescent="0.25">
      <c r="A136" s="156">
        <v>2025</v>
      </c>
      <c r="B136" s="103" t="s">
        <v>795</v>
      </c>
      <c r="C136" s="131">
        <f t="shared" ref="C136:C148" si="135">M136+S136+Y136</f>
        <v>2332077.6799999997</v>
      </c>
      <c r="D136" s="104">
        <f>E136+M136</f>
        <v>1030640.2492099998</v>
      </c>
      <c r="E136" s="104">
        <f>F136+G136+H136+I136+L136</f>
        <v>57713.659209999998</v>
      </c>
      <c r="F136" s="104">
        <v>24846.235489999999</v>
      </c>
      <c r="G136" s="104">
        <v>1301.9379300000001</v>
      </c>
      <c r="H136" s="104">
        <v>469.39997</v>
      </c>
      <c r="I136" s="105">
        <f t="shared" ref="I136:I139" si="136">SUM(J136:K136)</f>
        <v>30409.931329999999</v>
      </c>
      <c r="J136" s="104">
        <v>27498.698</v>
      </c>
      <c r="K136" s="104">
        <v>2911.23333</v>
      </c>
      <c r="L136" s="104">
        <v>686.15449000000001</v>
      </c>
      <c r="M136" s="104">
        <f t="shared" ref="M136:M141" si="137">SUM(N136:R136)</f>
        <v>972926.58999999985</v>
      </c>
      <c r="N136" s="104">
        <v>173564.25999999989</v>
      </c>
      <c r="O136" s="104">
        <v>754706.44</v>
      </c>
      <c r="P136" s="104">
        <v>34655.89</v>
      </c>
      <c r="Q136" s="104">
        <v>0</v>
      </c>
      <c r="R136" s="104">
        <v>10000</v>
      </c>
      <c r="S136" s="131">
        <f t="shared" ref="S136:S141" si="138">SUM(T136:X136)</f>
        <v>1076329.3400000001</v>
      </c>
      <c r="T136" s="146">
        <v>803050.01</v>
      </c>
      <c r="U136" s="104">
        <v>265820.78000000003</v>
      </c>
      <c r="V136" s="104">
        <v>7458.55</v>
      </c>
      <c r="W136" s="104"/>
      <c r="X136" s="104"/>
      <c r="Y136" s="131">
        <f t="shared" ref="Y136:Y145" si="139">SUM(Z136:AD136)</f>
        <v>282821.75</v>
      </c>
      <c r="Z136" s="104">
        <v>185490.11</v>
      </c>
      <c r="AA136" s="104">
        <v>16308</v>
      </c>
      <c r="AB136" s="104">
        <v>4903.6400000000003</v>
      </c>
      <c r="AC136" s="104">
        <v>76120</v>
      </c>
      <c r="AD136" s="104"/>
    </row>
    <row r="137" spans="1:34" x14ac:dyDescent="0.25">
      <c r="A137" s="156"/>
      <c r="B137" s="103" t="s">
        <v>798</v>
      </c>
      <c r="C137" s="131">
        <f t="shared" si="135"/>
        <v>3515519.73</v>
      </c>
      <c r="D137" s="104">
        <f t="shared" ref="D137:D140" si="140">E137+M137</f>
        <v>2028382.8505599999</v>
      </c>
      <c r="E137" s="104">
        <f t="shared" ref="E137:E140" si="141">F137+G137+H137+I137+L137</f>
        <v>87018.600559999992</v>
      </c>
      <c r="F137" s="104">
        <v>25348.27275</v>
      </c>
      <c r="G137" s="104">
        <v>12435.78448</v>
      </c>
      <c r="H137" s="104">
        <v>2584.5733500000001</v>
      </c>
      <c r="I137" s="105">
        <f t="shared" si="136"/>
        <v>35523.365980000002</v>
      </c>
      <c r="J137" s="104">
        <v>29987.650020000001</v>
      </c>
      <c r="K137" s="104">
        <v>5535.7159600000005</v>
      </c>
      <c r="L137" s="104">
        <v>11126.603999999999</v>
      </c>
      <c r="M137" s="104">
        <f t="shared" si="137"/>
        <v>1941364.25</v>
      </c>
      <c r="N137" s="104">
        <v>173475.34000000003</v>
      </c>
      <c r="O137" s="104">
        <v>421838.73999999993</v>
      </c>
      <c r="P137" s="104">
        <v>0</v>
      </c>
      <c r="Q137" s="104">
        <v>326698.39</v>
      </c>
      <c r="R137" s="104">
        <v>1019351.7800000001</v>
      </c>
      <c r="S137" s="131">
        <f t="shared" si="138"/>
        <v>1130656.05</v>
      </c>
      <c r="T137" s="146">
        <v>803286.22</v>
      </c>
      <c r="U137" s="104">
        <v>202037.91</v>
      </c>
      <c r="V137" s="104">
        <v>20491.919999999998</v>
      </c>
      <c r="W137" s="104">
        <v>104840</v>
      </c>
      <c r="X137" s="104"/>
      <c r="Y137" s="131">
        <f t="shared" si="139"/>
        <v>443499.43</v>
      </c>
      <c r="Z137" s="104">
        <v>199849.94</v>
      </c>
      <c r="AA137" s="104">
        <v>39601.08</v>
      </c>
      <c r="AB137" s="104">
        <v>4899.72</v>
      </c>
      <c r="AC137" s="104">
        <v>166944.85999999999</v>
      </c>
      <c r="AD137" s="104">
        <v>32203.83</v>
      </c>
    </row>
    <row r="138" spans="1:34" s="106" customFormat="1" x14ac:dyDescent="0.25">
      <c r="A138" s="156"/>
      <c r="B138" s="103" t="s">
        <v>801</v>
      </c>
      <c r="C138" s="131">
        <f t="shared" si="135"/>
        <v>2805670.92</v>
      </c>
      <c r="D138" s="104">
        <f t="shared" si="140"/>
        <v>1335372.4710200001</v>
      </c>
      <c r="E138" s="104">
        <f t="shared" si="141"/>
        <v>110996.73102000001</v>
      </c>
      <c r="F138" s="104">
        <v>24671.084579999999</v>
      </c>
      <c r="G138" s="104">
        <f>13602.18788+3.63797880709171E-12</f>
        <v>13602.187880000003</v>
      </c>
      <c r="H138" s="104">
        <v>1470.13113</v>
      </c>
      <c r="I138" s="105">
        <f t="shared" si="136"/>
        <v>41293.796000000002</v>
      </c>
      <c r="J138" s="104">
        <v>31926.155299999999</v>
      </c>
      <c r="K138" s="104">
        <v>9367.6406999999999</v>
      </c>
      <c r="L138" s="104">
        <v>29959.531429999999</v>
      </c>
      <c r="M138" s="104">
        <f t="shared" si="137"/>
        <v>1224375.74</v>
      </c>
      <c r="N138" s="104">
        <v>175210.85000000006</v>
      </c>
      <c r="O138" s="104">
        <v>514786.14999999991</v>
      </c>
      <c r="P138" s="104">
        <v>26500.54</v>
      </c>
      <c r="Q138" s="104">
        <v>139928.04999999999</v>
      </c>
      <c r="R138" s="104">
        <v>367950.14999999997</v>
      </c>
      <c r="S138" s="131">
        <f t="shared" si="138"/>
        <v>1274427.0999999999</v>
      </c>
      <c r="T138" s="146">
        <v>819327.74</v>
      </c>
      <c r="U138" s="104">
        <v>264994.2</v>
      </c>
      <c r="V138" s="104">
        <v>15901.76</v>
      </c>
      <c r="W138" s="104">
        <v>54351.45</v>
      </c>
      <c r="X138" s="104">
        <v>119851.95</v>
      </c>
      <c r="Y138" s="131">
        <f t="shared" si="139"/>
        <v>306868.07999999996</v>
      </c>
      <c r="Z138" s="104">
        <v>185029.21</v>
      </c>
      <c r="AA138" s="104">
        <v>45693.509999999995</v>
      </c>
      <c r="AB138" s="104">
        <v>3095.36</v>
      </c>
      <c r="AC138" s="104">
        <v>4050</v>
      </c>
      <c r="AD138" s="104">
        <v>69000</v>
      </c>
    </row>
    <row r="139" spans="1:34" s="106" customFormat="1" x14ac:dyDescent="0.25">
      <c r="A139" s="156"/>
      <c r="B139" s="103" t="s">
        <v>804</v>
      </c>
      <c r="C139" s="131">
        <f t="shared" si="135"/>
        <v>0</v>
      </c>
      <c r="D139" s="104">
        <f t="shared" si="140"/>
        <v>99928.195020000014</v>
      </c>
      <c r="E139" s="104">
        <f t="shared" si="141"/>
        <v>99928.195020000014</v>
      </c>
      <c r="F139" s="104">
        <v>25058.463449999999</v>
      </c>
      <c r="G139" s="104">
        <v>13938.50973</v>
      </c>
      <c r="H139" s="104">
        <v>1722.8931499999999</v>
      </c>
      <c r="I139" s="105">
        <f t="shared" si="136"/>
        <v>40998.962180000002</v>
      </c>
      <c r="J139" s="104">
        <v>31609.135450000002</v>
      </c>
      <c r="K139" s="104">
        <f>9389.82673</f>
        <v>9389.8267300000007</v>
      </c>
      <c r="L139" s="104">
        <v>18209.36651</v>
      </c>
      <c r="M139" s="104">
        <f t="shared" si="137"/>
        <v>0</v>
      </c>
      <c r="N139" s="104"/>
      <c r="O139" s="104"/>
      <c r="P139" s="104"/>
      <c r="Q139" s="104"/>
      <c r="R139" s="104"/>
      <c r="S139" s="131">
        <f t="shared" si="138"/>
        <v>0</v>
      </c>
      <c r="T139" s="146"/>
      <c r="U139" s="104"/>
      <c r="V139" s="104"/>
      <c r="W139" s="104"/>
      <c r="X139" s="104"/>
      <c r="Y139" s="131">
        <f t="shared" si="139"/>
        <v>0</v>
      </c>
      <c r="Z139" s="104"/>
      <c r="AA139" s="104"/>
      <c r="AB139" s="104"/>
      <c r="AC139" s="104"/>
      <c r="AD139" s="104"/>
    </row>
    <row r="140" spans="1:34" s="106" customFormat="1" x14ac:dyDescent="0.25">
      <c r="A140" s="156"/>
      <c r="B140" s="103" t="s">
        <v>806</v>
      </c>
      <c r="C140" s="131">
        <f t="shared" si="135"/>
        <v>0</v>
      </c>
      <c r="D140" s="104">
        <f t="shared" si="140"/>
        <v>108203.85748999999</v>
      </c>
      <c r="E140" s="104">
        <f t="shared" si="141"/>
        <v>108203.85748999999</v>
      </c>
      <c r="F140" s="104">
        <v>25176.423500000001</v>
      </c>
      <c r="G140" s="104">
        <v>14788.43672</v>
      </c>
      <c r="H140" s="104">
        <v>1029.37871</v>
      </c>
      <c r="I140" s="105">
        <f>SUM(J140:K140)</f>
        <v>39702.245540000004</v>
      </c>
      <c r="J140" s="104">
        <v>31959.173699999999</v>
      </c>
      <c r="K140" s="104">
        <f>7742.36933+0.70251</f>
        <v>7743.0718400000005</v>
      </c>
      <c r="L140" s="104">
        <v>27507.373019999999</v>
      </c>
      <c r="M140" s="104">
        <f t="shared" si="137"/>
        <v>0</v>
      </c>
      <c r="N140" s="104"/>
      <c r="O140" s="104"/>
      <c r="P140" s="104"/>
      <c r="Q140" s="104"/>
      <c r="R140" s="104"/>
      <c r="S140" s="131">
        <f t="shared" si="138"/>
        <v>0</v>
      </c>
      <c r="T140" s="146"/>
      <c r="U140" s="104"/>
      <c r="V140" s="104"/>
      <c r="W140" s="104"/>
      <c r="X140" s="104"/>
      <c r="Y140" s="131">
        <f t="shared" si="139"/>
        <v>0</v>
      </c>
      <c r="Z140" s="104"/>
      <c r="AA140" s="104"/>
      <c r="AB140" s="104"/>
      <c r="AC140" s="104"/>
      <c r="AD140" s="104"/>
    </row>
    <row r="141" spans="1:34" s="107" customFormat="1" ht="15" customHeight="1" x14ac:dyDescent="0.25">
      <c r="A141" s="156"/>
      <c r="B141" s="103" t="s">
        <v>808</v>
      </c>
      <c r="C141" s="131">
        <f t="shared" si="135"/>
        <v>0</v>
      </c>
      <c r="D141" s="104">
        <f>E141+M141</f>
        <v>106702.39577999998</v>
      </c>
      <c r="E141" s="104">
        <f>F141+G141+H141+I141+L141</f>
        <v>106702.39577999998</v>
      </c>
      <c r="F141" s="104">
        <v>25102.682019999993</v>
      </c>
      <c r="G141" s="104">
        <v>10844.51352</v>
      </c>
      <c r="H141" s="104">
        <v>772.52707000000009</v>
      </c>
      <c r="I141" s="105">
        <f>SUM(J141:K141)</f>
        <v>39202.052119999978</v>
      </c>
      <c r="J141" s="104">
        <v>32126.547020000002</v>
      </c>
      <c r="K141" s="104">
        <v>7075.5050999999803</v>
      </c>
      <c r="L141" s="104">
        <v>30780.621050000002</v>
      </c>
      <c r="M141" s="104">
        <f t="shared" si="137"/>
        <v>0</v>
      </c>
      <c r="N141" s="104"/>
      <c r="O141" s="104"/>
      <c r="P141" s="104"/>
      <c r="Q141" s="104"/>
      <c r="R141" s="104"/>
      <c r="S141" s="131">
        <f t="shared" si="138"/>
        <v>0</v>
      </c>
      <c r="T141" s="146"/>
      <c r="U141" s="104"/>
      <c r="V141" s="104"/>
      <c r="W141" s="104"/>
      <c r="X141" s="104"/>
      <c r="Y141" s="131">
        <f t="shared" si="139"/>
        <v>0</v>
      </c>
      <c r="Z141" s="104"/>
      <c r="AA141" s="104"/>
      <c r="AB141" s="104"/>
      <c r="AC141" s="104"/>
      <c r="AD141" s="104"/>
    </row>
    <row r="142" spans="1:34" ht="15" customHeight="1" x14ac:dyDescent="0.25">
      <c r="A142" s="156"/>
      <c r="B142" s="103" t="s">
        <v>811</v>
      </c>
      <c r="C142" s="131">
        <f t="shared" si="135"/>
        <v>0</v>
      </c>
      <c r="D142" s="104">
        <f>E142+M142</f>
        <v>109225.46738000003</v>
      </c>
      <c r="E142" s="104">
        <f>F142+G142+H142+I142+L142</f>
        <v>109225.46738000003</v>
      </c>
      <c r="F142" s="104">
        <v>24978.209360000001</v>
      </c>
      <c r="G142" s="104">
        <v>11062.969240000006</v>
      </c>
      <c r="H142" s="104">
        <v>935.6237799999999</v>
      </c>
      <c r="I142" s="105">
        <f>SUM(J142:K142)</f>
        <v>45737.674990000021</v>
      </c>
      <c r="J142" s="104">
        <v>36228.048600000002</v>
      </c>
      <c r="K142" s="104">
        <v>9509.6263900000195</v>
      </c>
      <c r="L142" s="104">
        <v>26510.990009999994</v>
      </c>
      <c r="M142" s="104">
        <f>SUM(N142:R142)</f>
        <v>0</v>
      </c>
      <c r="N142" s="104"/>
      <c r="O142" s="104"/>
      <c r="P142" s="104"/>
      <c r="Q142" s="104"/>
      <c r="R142" s="104"/>
      <c r="S142" s="131">
        <f>SUM(T142:X142)</f>
        <v>0</v>
      </c>
      <c r="T142" s="146"/>
      <c r="U142" s="104"/>
      <c r="V142" s="104"/>
      <c r="W142" s="104"/>
      <c r="X142" s="104"/>
      <c r="Y142" s="131">
        <f t="shared" si="139"/>
        <v>0</v>
      </c>
      <c r="Z142" s="104"/>
      <c r="AA142" s="104"/>
      <c r="AB142" s="104"/>
      <c r="AC142" s="104"/>
      <c r="AD142" s="104"/>
    </row>
    <row r="143" spans="1:34" ht="15" customHeight="1" x14ac:dyDescent="0.25">
      <c r="A143" s="156"/>
      <c r="B143" s="103" t="s">
        <v>814</v>
      </c>
      <c r="C143" s="131">
        <f t="shared" si="135"/>
        <v>0</v>
      </c>
      <c r="D143" s="104">
        <f>E143+M143</f>
        <v>106809.34389999999</v>
      </c>
      <c r="E143" s="104">
        <f>F143+G143+H143+I143+L143</f>
        <v>106809.34389999999</v>
      </c>
      <c r="F143" s="104">
        <v>24661.182910000003</v>
      </c>
      <c r="G143" s="104">
        <v>11634.678899999999</v>
      </c>
      <c r="H143" s="104">
        <v>785.79655000000093</v>
      </c>
      <c r="I143" s="105">
        <f>SUM(J143:K143)</f>
        <v>36402.685249999995</v>
      </c>
      <c r="J143" s="104">
        <v>27800.572889999999</v>
      </c>
      <c r="K143" s="104">
        <v>8602.1123599999992</v>
      </c>
      <c r="L143" s="104">
        <v>33325.000289999996</v>
      </c>
      <c r="M143" s="104">
        <f>SUM(N143:R143)</f>
        <v>0</v>
      </c>
      <c r="N143" s="104"/>
      <c r="O143" s="104"/>
      <c r="P143" s="104"/>
      <c r="Q143" s="104"/>
      <c r="R143" s="104"/>
      <c r="S143" s="131">
        <f>SUM(T143:X143)</f>
        <v>0</v>
      </c>
      <c r="T143" s="127"/>
      <c r="U143" s="127"/>
      <c r="V143" s="127"/>
      <c r="W143" s="127"/>
      <c r="X143" s="127"/>
      <c r="Y143" s="131">
        <f t="shared" si="139"/>
        <v>0</v>
      </c>
      <c r="Z143" s="104"/>
      <c r="AA143" s="104"/>
      <c r="AB143" s="104"/>
      <c r="AC143" s="104"/>
      <c r="AD143" s="104"/>
    </row>
    <row r="144" spans="1:34" ht="15" customHeight="1" x14ac:dyDescent="0.25">
      <c r="A144" s="156"/>
      <c r="B144" s="103" t="s">
        <v>817</v>
      </c>
      <c r="C144" s="131">
        <f t="shared" si="135"/>
        <v>0</v>
      </c>
      <c r="D144" s="104"/>
      <c r="E144" s="104"/>
      <c r="F144" s="104"/>
      <c r="G144" s="104"/>
      <c r="H144" s="104"/>
      <c r="I144" s="104"/>
      <c r="J144" s="104"/>
      <c r="K144" s="104"/>
      <c r="L144" s="104"/>
      <c r="M144" s="104">
        <f t="shared" ref="M144:M147" si="142">SUM(N144:R144)</f>
        <v>0</v>
      </c>
      <c r="N144" s="104"/>
      <c r="O144" s="104"/>
      <c r="P144" s="104"/>
      <c r="Q144" s="104"/>
      <c r="R144" s="104"/>
      <c r="S144" s="143">
        <f t="shared" ref="S144:S147" si="143">SUM(T144:X144)</f>
        <v>0</v>
      </c>
      <c r="T144" s="145"/>
      <c r="U144" s="145"/>
      <c r="V144" s="145"/>
      <c r="W144" s="145"/>
      <c r="X144" s="145"/>
      <c r="Y144" s="144">
        <f t="shared" si="139"/>
        <v>0</v>
      </c>
      <c r="Z144" s="104"/>
      <c r="AA144" s="104"/>
      <c r="AB144" s="104"/>
      <c r="AC144" s="104"/>
      <c r="AD144" s="104"/>
    </row>
    <row r="145" spans="1:30" ht="15" customHeight="1" x14ac:dyDescent="0.25">
      <c r="A145" s="157"/>
      <c r="B145" s="103" t="s">
        <v>820</v>
      </c>
      <c r="C145" s="131">
        <f t="shared" si="135"/>
        <v>0</v>
      </c>
      <c r="D145" s="104"/>
      <c r="E145" s="104"/>
      <c r="F145" s="104"/>
      <c r="G145" s="104"/>
      <c r="H145" s="104"/>
      <c r="I145" s="104"/>
      <c r="J145" s="104"/>
      <c r="K145" s="104"/>
      <c r="L145" s="104"/>
      <c r="M145" s="104">
        <f t="shared" si="142"/>
        <v>0</v>
      </c>
      <c r="N145" s="104"/>
      <c r="O145" s="104"/>
      <c r="P145" s="104"/>
      <c r="Q145" s="104"/>
      <c r="R145" s="104"/>
      <c r="S145" s="143">
        <f t="shared" si="143"/>
        <v>0</v>
      </c>
      <c r="T145" s="146"/>
      <c r="U145" s="146"/>
      <c r="V145" s="146"/>
      <c r="W145" s="146"/>
      <c r="X145" s="146"/>
      <c r="Y145" s="144">
        <f t="shared" si="139"/>
        <v>0</v>
      </c>
      <c r="Z145" s="104"/>
      <c r="AA145" s="137"/>
      <c r="AB145" s="137"/>
      <c r="AC145" s="137"/>
      <c r="AD145" s="104"/>
    </row>
    <row r="146" spans="1:30" x14ac:dyDescent="0.25">
      <c r="A146" s="157"/>
      <c r="B146" s="103" t="s">
        <v>823</v>
      </c>
      <c r="C146" s="131">
        <f t="shared" si="135"/>
        <v>0</v>
      </c>
      <c r="D146" s="104"/>
      <c r="E146" s="104"/>
      <c r="F146" s="104"/>
      <c r="G146" s="104"/>
      <c r="H146" s="104"/>
      <c r="I146" s="104"/>
      <c r="J146" s="104"/>
      <c r="K146" s="104"/>
      <c r="L146" s="104"/>
      <c r="M146" s="104">
        <f t="shared" si="142"/>
        <v>0</v>
      </c>
      <c r="N146" s="104"/>
      <c r="O146" s="104"/>
      <c r="P146" s="104"/>
      <c r="Q146" s="104"/>
      <c r="R146" s="104"/>
      <c r="S146" s="131">
        <f t="shared" si="143"/>
        <v>0</v>
      </c>
      <c r="T146" s="146"/>
      <c r="U146" s="146"/>
      <c r="V146" s="146"/>
      <c r="W146" s="146"/>
      <c r="X146" s="146"/>
      <c r="Y146" s="131">
        <f t="shared" ref="Y146:Y147" si="144">SUM(Z146:AD146)</f>
        <v>0</v>
      </c>
      <c r="Z146" s="104"/>
      <c r="AA146" s="104"/>
      <c r="AB146" s="104"/>
      <c r="AC146" s="104"/>
      <c r="AD146" s="104"/>
    </row>
    <row r="147" spans="1:30" x14ac:dyDescent="0.25">
      <c r="A147" s="157"/>
      <c r="B147" s="103" t="s">
        <v>826</v>
      </c>
      <c r="C147" s="131">
        <f t="shared" si="135"/>
        <v>0</v>
      </c>
      <c r="D147" s="104"/>
      <c r="E147" s="104"/>
      <c r="F147" s="104"/>
      <c r="G147" s="104"/>
      <c r="H147" s="104"/>
      <c r="I147" s="104"/>
      <c r="J147" s="104"/>
      <c r="K147" s="104"/>
      <c r="L147" s="104"/>
      <c r="M147" s="104">
        <f t="shared" si="142"/>
        <v>0</v>
      </c>
      <c r="N147" s="104"/>
      <c r="O147" s="151"/>
      <c r="P147" s="104"/>
      <c r="Q147" s="104"/>
      <c r="R147" s="104"/>
      <c r="S147" s="131">
        <f t="shared" si="143"/>
        <v>0</v>
      </c>
      <c r="T147" s="104"/>
      <c r="U147" s="104"/>
      <c r="V147" s="104"/>
      <c r="W147" s="104"/>
      <c r="X147" s="104"/>
      <c r="Y147" s="131">
        <f t="shared" si="144"/>
        <v>0</v>
      </c>
      <c r="Z147" s="104"/>
      <c r="AA147" s="104"/>
      <c r="AB147" s="104"/>
      <c r="AC147" s="104"/>
      <c r="AD147" s="104"/>
    </row>
    <row r="148" spans="1:30" x14ac:dyDescent="0.25">
      <c r="A148" s="158"/>
      <c r="B148" s="124" t="s">
        <v>794</v>
      </c>
      <c r="C148" s="123">
        <f t="shared" si="135"/>
        <v>8653268.3300000001</v>
      </c>
      <c r="D148" s="123">
        <f>E148+M148</f>
        <v>4925264.83036</v>
      </c>
      <c r="E148" s="123">
        <f>F148+G148+H148+I148+L148</f>
        <v>786598.25035999995</v>
      </c>
      <c r="F148" s="123">
        <f t="shared" ref="F148:L148" si="145">SUM(F136:F147)</f>
        <v>199842.55405999999</v>
      </c>
      <c r="G148" s="123">
        <f t="shared" si="145"/>
        <v>89609.018400000001</v>
      </c>
      <c r="H148" s="123">
        <f t="shared" si="145"/>
        <v>9770.3237100000006</v>
      </c>
      <c r="I148" s="123">
        <f t="shared" si="145"/>
        <v>309270.71338999999</v>
      </c>
      <c r="J148" s="121">
        <f t="shared" si="145"/>
        <v>249135.98098000002</v>
      </c>
      <c r="K148" s="121">
        <f t="shared" si="145"/>
        <v>60134.732409999997</v>
      </c>
      <c r="L148" s="121">
        <f t="shared" si="145"/>
        <v>178105.64079999999</v>
      </c>
      <c r="M148" s="121">
        <f>SUM(N148:R148)</f>
        <v>4138666.58</v>
      </c>
      <c r="N148" s="121">
        <f t="shared" ref="N148:R148" si="146">SUM(N136:N147)</f>
        <v>522250.44999999995</v>
      </c>
      <c r="O148" s="121">
        <f t="shared" si="146"/>
        <v>1691331.3299999998</v>
      </c>
      <c r="P148" s="121">
        <f t="shared" si="146"/>
        <v>61156.43</v>
      </c>
      <c r="Q148" s="121">
        <f t="shared" si="146"/>
        <v>466626.44</v>
      </c>
      <c r="R148" s="121">
        <f t="shared" si="146"/>
        <v>1397301.9300000002</v>
      </c>
      <c r="S148" s="121">
        <f>SUM(T148:X148)</f>
        <v>3481412.49</v>
      </c>
      <c r="T148" s="121">
        <f t="shared" ref="T148:X148" si="147">SUM(T136:T147)</f>
        <v>2425663.9699999997</v>
      </c>
      <c r="U148" s="121">
        <f t="shared" si="147"/>
        <v>732852.89000000013</v>
      </c>
      <c r="V148" s="121">
        <f t="shared" si="147"/>
        <v>43852.229999999996</v>
      </c>
      <c r="W148" s="121">
        <f t="shared" si="147"/>
        <v>159191.45000000001</v>
      </c>
      <c r="X148" s="121">
        <f t="shared" si="147"/>
        <v>119851.95</v>
      </c>
      <c r="Y148" s="121">
        <f>SUM(Z148:AD148)</f>
        <v>1033189.2599999999</v>
      </c>
      <c r="Z148" s="121">
        <f t="shared" ref="Z148:AD148" si="148">SUM(Z136:Z147)</f>
        <v>570369.26</v>
      </c>
      <c r="AA148" s="121">
        <f t="shared" si="148"/>
        <v>101602.59</v>
      </c>
      <c r="AB148" s="121">
        <f t="shared" si="148"/>
        <v>12898.720000000001</v>
      </c>
      <c r="AC148" s="121">
        <f t="shared" si="148"/>
        <v>247114.86</v>
      </c>
      <c r="AD148" s="121">
        <f t="shared" si="148"/>
        <v>101203.83</v>
      </c>
    </row>
  </sheetData>
  <mergeCells count="17">
    <mergeCell ref="A136:A148"/>
    <mergeCell ref="Y4:Y5"/>
    <mergeCell ref="M4:M5"/>
    <mergeCell ref="S4:S5"/>
    <mergeCell ref="A45:A57"/>
    <mergeCell ref="A32:A44"/>
    <mergeCell ref="A6:A18"/>
    <mergeCell ref="A19:A31"/>
    <mergeCell ref="A123:A135"/>
    <mergeCell ref="D1:D2"/>
    <mergeCell ref="B3:B5"/>
    <mergeCell ref="A3:A5"/>
    <mergeCell ref="A58:A70"/>
    <mergeCell ref="A110:A122"/>
    <mergeCell ref="A97:A109"/>
    <mergeCell ref="A84:A96"/>
    <mergeCell ref="A71:A83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16"/>
  <sheetViews>
    <sheetView zoomScale="80" zoomScaleNormal="80" zoomScaleSheetLayoutView="70" workbookViewId="0">
      <pane xSplit="2" ySplit="3" topLeftCell="C109" activePane="bottomRight" state="frozen"/>
      <selection pane="topRight" activeCell="C1" sqref="C1"/>
      <selection pane="bottomLeft" activeCell="A9" sqref="A9"/>
      <selection pane="bottomRight" activeCell="J140" sqref="J140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64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65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6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7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7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7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7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7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7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7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7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7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7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7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8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61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62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62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62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62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62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62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62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62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62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62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62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63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61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62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62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62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62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62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62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62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62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62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62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62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63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61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62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62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62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62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62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62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62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62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62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62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62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63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69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69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69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69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69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69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69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69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69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69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69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69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69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69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69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69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69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69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69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69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69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69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69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69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69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69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69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69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69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69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69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69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69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69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69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69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69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69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69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61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62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62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62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62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62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62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62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62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62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62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62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62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62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62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62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62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62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62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62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62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v>9103</v>
      </c>
      <c r="M115" s="6">
        <v>16680</v>
      </c>
      <c r="N115" s="6">
        <v>7886.5</v>
      </c>
      <c r="O115" s="6">
        <v>3750</v>
      </c>
      <c r="P115" s="6">
        <v>114468</v>
      </c>
      <c r="Q115" s="138"/>
      <c r="R115" s="139"/>
    </row>
    <row r="116" spans="1:20" s="3" customFormat="1" x14ac:dyDescent="0.25">
      <c r="A116" s="162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62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62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/>
    </row>
    <row r="119" spans="1:20" s="3" customFormat="1" x14ac:dyDescent="0.25">
      <c r="A119" s="162"/>
      <c r="B119" s="10" t="str">
        <f>IF(L!$A$1=1,L!B242,IF(L!$A$1=2,L!C242,L!D242))</f>
        <v>2023 Dhjetor</v>
      </c>
      <c r="C119" s="6">
        <f t="shared" si="33"/>
        <v>306636</v>
      </c>
      <c r="D119" s="6"/>
      <c r="E119" s="6"/>
      <c r="F119" s="6"/>
      <c r="G119" s="6"/>
      <c r="H119" s="6"/>
      <c r="I119" s="6">
        <v>32538</v>
      </c>
      <c r="J119" s="6">
        <v>155066</v>
      </c>
      <c r="K119" s="6">
        <v>120</v>
      </c>
      <c r="L119" s="6">
        <v>5102</v>
      </c>
      <c r="M119" s="6">
        <v>13040</v>
      </c>
      <c r="N119" s="6">
        <v>6935</v>
      </c>
      <c r="O119" s="6">
        <v>12565</v>
      </c>
      <c r="P119" s="6">
        <v>81270</v>
      </c>
    </row>
    <row r="120" spans="1:20" s="3" customFormat="1" x14ac:dyDescent="0.25">
      <c r="A120" s="163"/>
      <c r="B120" s="11" t="str">
        <f>IF(L!$A$1=1,L!B243,IF(L!$A$1=2,L!C243,L!D243))</f>
        <v>Gjithsej 2023</v>
      </c>
      <c r="C120" s="12">
        <f>SUM(C108:C119)</f>
        <v>3407399.48</v>
      </c>
      <c r="D120" s="12" t="e">
        <f>E120+#REF!+#REF!</f>
        <v>#REF!</v>
      </c>
      <c r="E120" s="12" t="e">
        <f>F120+K120+#REF!</f>
        <v>#REF!</v>
      </c>
      <c r="F120" s="12">
        <f>SUM(G120:J120)</f>
        <v>2040090.75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1268599.05</v>
      </c>
      <c r="J120" s="7">
        <f t="shared" si="34"/>
        <v>771491.7</v>
      </c>
      <c r="K120" s="7">
        <f t="shared" si="34"/>
        <v>10977.5</v>
      </c>
      <c r="L120" s="7">
        <f t="shared" si="34"/>
        <v>71610</v>
      </c>
      <c r="M120" s="7">
        <f t="shared" si="34"/>
        <v>151601.5</v>
      </c>
      <c r="N120" s="7">
        <f t="shared" si="34"/>
        <v>57220.729999999996</v>
      </c>
      <c r="O120" s="7">
        <f t="shared" si="34"/>
        <v>109446.83</v>
      </c>
      <c r="P120" s="7">
        <f t="shared" si="34"/>
        <v>966452.17</v>
      </c>
    </row>
    <row r="121" spans="1:20" s="3" customFormat="1" x14ac:dyDescent="0.25">
      <c r="A121" s="161">
        <v>2024</v>
      </c>
      <c r="B121" s="10" t="s">
        <v>879</v>
      </c>
      <c r="C121" s="6">
        <f>I121+J121+K121+L121+M121+N121+O121+P121</f>
        <v>143589.83000000002</v>
      </c>
      <c r="D121" s="6"/>
      <c r="E121" s="6"/>
      <c r="F121" s="6"/>
      <c r="G121" s="6"/>
      <c r="H121" s="6"/>
      <c r="I121" s="6">
        <v>32734.500000000004</v>
      </c>
      <c r="J121" s="6">
        <v>1067.5899999999999</v>
      </c>
      <c r="K121" s="5">
        <v>90</v>
      </c>
      <c r="L121" s="6">
        <v>4988</v>
      </c>
      <c r="M121" s="6">
        <v>12870</v>
      </c>
      <c r="N121" s="6">
        <v>4530</v>
      </c>
      <c r="O121" s="6">
        <v>10881</v>
      </c>
      <c r="P121" s="6">
        <v>76428.740000000005</v>
      </c>
      <c r="R121" s="147"/>
    </row>
    <row r="122" spans="1:20" s="3" customFormat="1" x14ac:dyDescent="0.25">
      <c r="A122" s="162"/>
      <c r="B122" s="10" t="s">
        <v>878</v>
      </c>
      <c r="C122" s="6">
        <f t="shared" ref="C122:C132" si="35">I122+J122+K122+L122+M122+N122+O122+P122</f>
        <v>229490.91000000003</v>
      </c>
      <c r="D122" s="6"/>
      <c r="E122" s="6"/>
      <c r="F122" s="6"/>
      <c r="G122" s="6"/>
      <c r="H122" s="6"/>
      <c r="I122" s="150">
        <v>38924.30000000001</v>
      </c>
      <c r="J122" s="6">
        <v>82229.350000000006</v>
      </c>
      <c r="K122" s="5">
        <v>90</v>
      </c>
      <c r="L122" s="6">
        <v>3302</v>
      </c>
      <c r="M122" s="6">
        <v>12370</v>
      </c>
      <c r="N122" s="6">
        <v>5013</v>
      </c>
      <c r="O122" s="6">
        <v>13409</v>
      </c>
      <c r="P122" s="6">
        <v>74153.259999999995</v>
      </c>
    </row>
    <row r="123" spans="1:20" s="3" customFormat="1" x14ac:dyDescent="0.25">
      <c r="A123" s="162"/>
      <c r="B123" s="10" t="s">
        <v>880</v>
      </c>
      <c r="C123" s="6">
        <f t="shared" si="35"/>
        <v>238405.53999999998</v>
      </c>
      <c r="D123" s="6"/>
      <c r="E123" s="6"/>
      <c r="F123" s="6"/>
      <c r="G123" s="6"/>
      <c r="H123" s="6"/>
      <c r="I123" s="6">
        <v>44633.609999999993</v>
      </c>
      <c r="J123" s="6">
        <v>47348.94</v>
      </c>
      <c r="K123" s="5">
        <v>16</v>
      </c>
      <c r="L123" s="6">
        <v>2314</v>
      </c>
      <c r="M123" s="6">
        <v>12640</v>
      </c>
      <c r="N123" s="6">
        <v>3857.5</v>
      </c>
      <c r="O123" s="6">
        <v>26606</v>
      </c>
      <c r="P123" s="6">
        <v>100989.48999999999</v>
      </c>
    </row>
    <row r="124" spans="1:20" s="3" customFormat="1" x14ac:dyDescent="0.25">
      <c r="A124" s="162"/>
      <c r="B124" s="10" t="s">
        <v>881</v>
      </c>
      <c r="C124" s="6">
        <f t="shared" si="35"/>
        <v>314808.86</v>
      </c>
      <c r="D124" s="6"/>
      <c r="E124" s="6"/>
      <c r="F124" s="6"/>
      <c r="G124" s="6"/>
      <c r="H124" s="6"/>
      <c r="I124" s="6">
        <v>163579.05000000002</v>
      </c>
      <c r="J124" s="6">
        <v>35728.06</v>
      </c>
      <c r="K124" s="5"/>
      <c r="L124" s="6">
        <v>2289</v>
      </c>
      <c r="M124" s="6">
        <v>13020</v>
      </c>
      <c r="N124" s="6">
        <v>4770.5</v>
      </c>
      <c r="O124" s="6">
        <v>14043</v>
      </c>
      <c r="P124" s="6">
        <v>81379.249999999971</v>
      </c>
    </row>
    <row r="125" spans="1:20" s="3" customFormat="1" x14ac:dyDescent="0.25">
      <c r="A125" s="162"/>
      <c r="B125" s="10" t="s">
        <v>882</v>
      </c>
      <c r="C125" s="6">
        <f t="shared" si="35"/>
        <v>244358.8</v>
      </c>
      <c r="D125" s="6"/>
      <c r="E125" s="6"/>
      <c r="F125" s="6"/>
      <c r="G125" s="6"/>
      <c r="H125" s="6"/>
      <c r="I125" s="6">
        <v>68579.61</v>
      </c>
      <c r="J125" s="6">
        <v>89622.83</v>
      </c>
      <c r="K125" s="5">
        <v>8</v>
      </c>
      <c r="L125" s="6">
        <v>2329</v>
      </c>
      <c r="M125" s="6">
        <v>12530</v>
      </c>
      <c r="N125" s="13">
        <v>5088</v>
      </c>
      <c r="O125" s="6">
        <v>13133</v>
      </c>
      <c r="P125" s="6">
        <v>53068.36</v>
      </c>
    </row>
    <row r="126" spans="1:20" s="3" customFormat="1" x14ac:dyDescent="0.25">
      <c r="A126" s="162"/>
      <c r="B126" s="10" t="s">
        <v>883</v>
      </c>
      <c r="C126" s="6">
        <f t="shared" si="35"/>
        <v>226548.13999999998</v>
      </c>
      <c r="D126" s="6"/>
      <c r="E126" s="6"/>
      <c r="F126" s="6"/>
      <c r="G126" s="6"/>
      <c r="H126" s="6"/>
      <c r="I126" s="148">
        <v>21797.939999999995</v>
      </c>
      <c r="J126" s="148">
        <v>94150.11</v>
      </c>
      <c r="K126" s="149"/>
      <c r="L126" s="148">
        <v>2265</v>
      </c>
      <c r="M126" s="148">
        <v>13795</v>
      </c>
      <c r="N126" s="148">
        <v>4210</v>
      </c>
      <c r="O126" s="148">
        <v>11796</v>
      </c>
      <c r="P126" s="148">
        <v>78534.09</v>
      </c>
    </row>
    <row r="127" spans="1:20" s="3" customFormat="1" x14ac:dyDescent="0.25">
      <c r="A127" s="162"/>
      <c r="B127" s="10" t="s">
        <v>884</v>
      </c>
      <c r="C127" s="6">
        <f t="shared" si="35"/>
        <v>170098.06</v>
      </c>
      <c r="D127" s="6"/>
      <c r="E127" s="6"/>
      <c r="F127" s="6"/>
      <c r="G127" s="6"/>
      <c r="H127" s="6"/>
      <c r="I127" s="148">
        <v>35723.179999999993</v>
      </c>
      <c r="J127" s="148">
        <v>26215.38</v>
      </c>
      <c r="K127" s="149">
        <v>180</v>
      </c>
      <c r="L127" s="148">
        <v>3101</v>
      </c>
      <c r="M127" s="148">
        <v>17680</v>
      </c>
      <c r="N127" s="148">
        <v>5281.5</v>
      </c>
      <c r="O127" s="148">
        <v>1718</v>
      </c>
      <c r="P127" s="148">
        <v>80199</v>
      </c>
    </row>
    <row r="128" spans="1:20" s="3" customFormat="1" x14ac:dyDescent="0.25">
      <c r="A128" s="162"/>
      <c r="B128" s="10" t="s">
        <v>885</v>
      </c>
      <c r="C128" s="6">
        <f t="shared" si="35"/>
        <v>244730.44</v>
      </c>
      <c r="D128" s="6"/>
      <c r="E128" s="6"/>
      <c r="F128" s="6"/>
      <c r="G128" s="6"/>
      <c r="H128" s="6"/>
      <c r="I128" s="148">
        <v>48622.589999999989</v>
      </c>
      <c r="J128" s="148">
        <v>98198.11</v>
      </c>
      <c r="K128" s="149"/>
      <c r="L128" s="148">
        <v>3981</v>
      </c>
      <c r="M128" s="148">
        <v>16225</v>
      </c>
      <c r="N128" s="148">
        <v>5657</v>
      </c>
      <c r="O128" s="148">
        <v>7075</v>
      </c>
      <c r="P128" s="148">
        <v>64971.74000000002</v>
      </c>
    </row>
    <row r="129" spans="1:18" s="3" customFormat="1" x14ac:dyDescent="0.25">
      <c r="A129" s="162"/>
      <c r="B129" s="10" t="s">
        <v>886</v>
      </c>
      <c r="C129" s="6">
        <f t="shared" si="35"/>
        <v>244986.40000000002</v>
      </c>
      <c r="D129" s="6"/>
      <c r="E129" s="6"/>
      <c r="F129" s="6"/>
      <c r="G129" s="6"/>
      <c r="H129" s="6"/>
      <c r="I129" s="6">
        <v>64497.52</v>
      </c>
      <c r="J129" s="6">
        <v>68637.650000000009</v>
      </c>
      <c r="K129" s="6"/>
      <c r="L129" s="6">
        <v>2597</v>
      </c>
      <c r="M129" s="6">
        <v>14490</v>
      </c>
      <c r="N129" s="6">
        <v>5202</v>
      </c>
      <c r="O129" s="6">
        <v>13380</v>
      </c>
      <c r="P129" s="6">
        <v>76182.23</v>
      </c>
    </row>
    <row r="130" spans="1:18" s="3" customFormat="1" x14ac:dyDescent="0.25">
      <c r="A130" s="162"/>
      <c r="B130" s="10" t="s">
        <v>887</v>
      </c>
      <c r="C130" s="6">
        <f t="shared" si="35"/>
        <v>248601.40000000002</v>
      </c>
      <c r="D130" s="6"/>
      <c r="E130" s="6"/>
      <c r="F130" s="6"/>
      <c r="G130" s="6"/>
      <c r="H130" s="6"/>
      <c r="I130" s="6">
        <v>46626.68</v>
      </c>
      <c r="J130" s="6">
        <v>14272.3</v>
      </c>
      <c r="K130" s="6">
        <v>16.5</v>
      </c>
      <c r="L130" s="6">
        <v>2480</v>
      </c>
      <c r="M130" s="6">
        <v>15730</v>
      </c>
      <c r="N130" s="6">
        <v>5302.5</v>
      </c>
      <c r="O130" s="6">
        <v>22666</v>
      </c>
      <c r="P130" s="6">
        <v>141507.42000000001</v>
      </c>
    </row>
    <row r="131" spans="1:18" s="3" customFormat="1" x14ac:dyDescent="0.25">
      <c r="A131" s="162"/>
      <c r="B131" s="10" t="s">
        <v>888</v>
      </c>
      <c r="C131" s="6">
        <f t="shared" si="35"/>
        <v>189621.96000000002</v>
      </c>
      <c r="D131" s="6"/>
      <c r="E131" s="6"/>
      <c r="F131" s="6"/>
      <c r="G131" s="6"/>
      <c r="H131" s="6"/>
      <c r="I131" s="6">
        <v>26959.349999999995</v>
      </c>
      <c r="J131" s="6">
        <v>18951.84</v>
      </c>
      <c r="K131" s="6">
        <v>250</v>
      </c>
      <c r="L131" s="6">
        <v>2636.5</v>
      </c>
      <c r="M131" s="6">
        <v>13550</v>
      </c>
      <c r="N131" s="6">
        <v>5148</v>
      </c>
      <c r="O131" s="6">
        <v>13276</v>
      </c>
      <c r="P131" s="6">
        <v>108850.27</v>
      </c>
    </row>
    <row r="132" spans="1:18" s="3" customFormat="1" x14ac:dyDescent="0.25">
      <c r="A132" s="162"/>
      <c r="B132" s="10" t="s">
        <v>889</v>
      </c>
      <c r="C132" s="6">
        <f t="shared" si="35"/>
        <v>487612.15999999997</v>
      </c>
      <c r="D132" s="6"/>
      <c r="E132" s="6"/>
      <c r="F132" s="6"/>
      <c r="G132" s="6"/>
      <c r="H132" s="6"/>
      <c r="I132" s="6">
        <v>72491.149999999994</v>
      </c>
      <c r="J132" s="6">
        <v>177657.41</v>
      </c>
      <c r="K132" s="6">
        <v>3453.99</v>
      </c>
      <c r="L132" s="6">
        <v>3872</v>
      </c>
      <c r="M132" s="6">
        <v>15165</v>
      </c>
      <c r="N132" s="6">
        <v>5100</v>
      </c>
      <c r="O132" s="6">
        <v>17447</v>
      </c>
      <c r="P132" s="6">
        <v>192425.61</v>
      </c>
    </row>
    <row r="133" spans="1:18" s="3" customFormat="1" x14ac:dyDescent="0.25">
      <c r="A133" s="163"/>
      <c r="B133" s="11" t="s">
        <v>890</v>
      </c>
      <c r="C133" s="12">
        <f>SUM(C121:C132)</f>
        <v>2982852.5</v>
      </c>
      <c r="D133" s="12" t="e">
        <f>E133+#REF!+#REF!</f>
        <v>#REF!</v>
      </c>
      <c r="E133" s="12" t="e">
        <f>F133+K133+#REF!</f>
        <v>#REF!</v>
      </c>
      <c r="F133" s="12">
        <f>SUM(G133:J133)</f>
        <v>1419249.05</v>
      </c>
      <c r="G133" s="7">
        <f t="shared" ref="G133:P133" si="36">SUM(G121:G132)</f>
        <v>0</v>
      </c>
      <c r="H133" s="7">
        <f t="shared" si="36"/>
        <v>0</v>
      </c>
      <c r="I133" s="7">
        <f t="shared" si="36"/>
        <v>665169.48</v>
      </c>
      <c r="J133" s="7">
        <f t="shared" si="36"/>
        <v>754079.57000000007</v>
      </c>
      <c r="K133" s="7">
        <f t="shared" si="36"/>
        <v>4104.49</v>
      </c>
      <c r="L133" s="7">
        <f t="shared" si="36"/>
        <v>36154.5</v>
      </c>
      <c r="M133" s="7">
        <f t="shared" si="36"/>
        <v>170065</v>
      </c>
      <c r="N133" s="7">
        <f t="shared" si="36"/>
        <v>59160</v>
      </c>
      <c r="O133" s="7">
        <f t="shared" si="36"/>
        <v>165430</v>
      </c>
      <c r="P133" s="7">
        <f t="shared" si="36"/>
        <v>1128689.46</v>
      </c>
    </row>
    <row r="134" spans="1:18" s="3" customFormat="1" x14ac:dyDescent="0.25">
      <c r="A134" s="161">
        <v>2025</v>
      </c>
      <c r="B134" s="10" t="s">
        <v>795</v>
      </c>
      <c r="C134" s="6">
        <f>I134+J134+K134+L134+M134+N134+O134+P134</f>
        <v>0</v>
      </c>
      <c r="D134" s="6"/>
      <c r="E134" s="6"/>
      <c r="F134" s="6"/>
      <c r="G134" s="6"/>
      <c r="H134" s="6"/>
      <c r="I134" s="6"/>
      <c r="J134" s="6"/>
      <c r="K134" s="5"/>
      <c r="L134" s="6"/>
      <c r="M134" s="6"/>
      <c r="N134" s="6"/>
      <c r="O134" s="6"/>
      <c r="P134" s="6"/>
      <c r="R134" s="147"/>
    </row>
    <row r="135" spans="1:18" s="3" customFormat="1" x14ac:dyDescent="0.25">
      <c r="A135" s="162"/>
      <c r="B135" s="10" t="s">
        <v>798</v>
      </c>
      <c r="C135" s="6">
        <f t="shared" ref="C135:C145" si="37">I135+J135+K135+L135+M135+N135+O135+P135</f>
        <v>0</v>
      </c>
      <c r="D135" s="6"/>
      <c r="E135" s="6"/>
      <c r="F135" s="6"/>
      <c r="G135" s="6"/>
      <c r="H135" s="6"/>
      <c r="I135" s="150"/>
      <c r="J135" s="6"/>
      <c r="K135" s="5"/>
      <c r="L135" s="6"/>
      <c r="M135" s="6"/>
      <c r="N135" s="6"/>
      <c r="O135" s="6"/>
      <c r="P135" s="6"/>
    </row>
    <row r="136" spans="1:18" s="3" customFormat="1" x14ac:dyDescent="0.25">
      <c r="A136" s="162"/>
      <c r="B136" s="10" t="s">
        <v>801</v>
      </c>
      <c r="C136" s="6">
        <f t="shared" si="37"/>
        <v>0</v>
      </c>
      <c r="D136" s="6"/>
      <c r="E136" s="6"/>
      <c r="F136" s="6"/>
      <c r="G136" s="6"/>
      <c r="H136" s="6"/>
      <c r="I136" s="6"/>
      <c r="J136" s="6"/>
      <c r="K136" s="5"/>
      <c r="L136" s="6"/>
      <c r="M136" s="6"/>
      <c r="N136" s="6"/>
      <c r="O136" s="6"/>
      <c r="P136" s="6"/>
    </row>
    <row r="137" spans="1:18" s="3" customFormat="1" x14ac:dyDescent="0.25">
      <c r="A137" s="162"/>
      <c r="B137" s="10" t="s">
        <v>804</v>
      </c>
      <c r="C137" s="6">
        <f t="shared" si="37"/>
        <v>0</v>
      </c>
      <c r="D137" s="6"/>
      <c r="E137" s="6"/>
      <c r="F137" s="6"/>
      <c r="G137" s="6"/>
      <c r="H137" s="6"/>
      <c r="I137" s="6"/>
      <c r="J137" s="6"/>
      <c r="K137" s="5"/>
      <c r="L137" s="6"/>
      <c r="M137" s="6"/>
      <c r="N137" s="6"/>
      <c r="O137" s="6"/>
      <c r="P137" s="6"/>
    </row>
    <row r="138" spans="1:18" s="3" customFormat="1" x14ac:dyDescent="0.25">
      <c r="A138" s="162"/>
      <c r="B138" s="10" t="s">
        <v>806</v>
      </c>
      <c r="C138" s="6">
        <f t="shared" si="37"/>
        <v>0</v>
      </c>
      <c r="D138" s="6"/>
      <c r="E138" s="6"/>
      <c r="F138" s="6"/>
      <c r="G138" s="6"/>
      <c r="H138" s="6"/>
      <c r="I138" s="6"/>
      <c r="J138" s="6"/>
      <c r="K138" s="5"/>
      <c r="L138" s="6"/>
      <c r="M138" s="6"/>
      <c r="N138" s="13"/>
      <c r="O138" s="6"/>
      <c r="P138" s="6"/>
    </row>
    <row r="139" spans="1:18" s="3" customFormat="1" x14ac:dyDescent="0.25">
      <c r="A139" s="162"/>
      <c r="B139" s="10" t="s">
        <v>808</v>
      </c>
      <c r="C139" s="6">
        <f t="shared" si="37"/>
        <v>0</v>
      </c>
      <c r="D139" s="6"/>
      <c r="E139" s="6"/>
      <c r="F139" s="6"/>
      <c r="G139" s="6"/>
      <c r="H139" s="6"/>
      <c r="I139" s="148"/>
      <c r="J139" s="148"/>
      <c r="K139" s="149"/>
      <c r="L139" s="148"/>
      <c r="M139" s="148"/>
      <c r="N139" s="148"/>
      <c r="O139" s="148"/>
      <c r="P139" s="148"/>
    </row>
    <row r="140" spans="1:18" s="3" customFormat="1" x14ac:dyDescent="0.25">
      <c r="A140" s="162"/>
      <c r="B140" s="10" t="s">
        <v>811</v>
      </c>
      <c r="C140" s="6">
        <f t="shared" si="37"/>
        <v>0</v>
      </c>
      <c r="D140" s="6"/>
      <c r="E140" s="6"/>
      <c r="F140" s="6"/>
      <c r="G140" s="6"/>
      <c r="H140" s="6"/>
      <c r="I140" s="148"/>
      <c r="J140" s="148"/>
      <c r="K140" s="149"/>
      <c r="L140" s="148"/>
      <c r="M140" s="148"/>
      <c r="N140" s="148"/>
      <c r="O140" s="148"/>
      <c r="P140" s="148"/>
    </row>
    <row r="141" spans="1:18" s="3" customFormat="1" x14ac:dyDescent="0.25">
      <c r="A141" s="162"/>
      <c r="B141" s="10" t="s">
        <v>814</v>
      </c>
      <c r="C141" s="6">
        <f t="shared" si="37"/>
        <v>0</v>
      </c>
      <c r="D141" s="6"/>
      <c r="E141" s="6"/>
      <c r="F141" s="6"/>
      <c r="G141" s="6"/>
      <c r="H141" s="6"/>
      <c r="I141" s="148"/>
      <c r="J141" s="148"/>
      <c r="K141" s="149"/>
      <c r="L141" s="148"/>
      <c r="M141" s="148"/>
      <c r="N141" s="148"/>
      <c r="O141" s="148"/>
      <c r="P141" s="148"/>
    </row>
    <row r="142" spans="1:18" s="3" customFormat="1" x14ac:dyDescent="0.25">
      <c r="A142" s="162"/>
      <c r="B142" s="10" t="s">
        <v>817</v>
      </c>
      <c r="C142" s="6">
        <f t="shared" si="37"/>
        <v>0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8" s="3" customFormat="1" x14ac:dyDescent="0.25">
      <c r="A143" s="162"/>
      <c r="B143" s="10" t="s">
        <v>820</v>
      </c>
      <c r="C143" s="6">
        <f t="shared" si="37"/>
        <v>0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8" s="3" customFormat="1" x14ac:dyDescent="0.25">
      <c r="A144" s="162"/>
      <c r="B144" s="10" t="s">
        <v>823</v>
      </c>
      <c r="C144" s="6">
        <f t="shared" si="37"/>
        <v>0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s="3" customFormat="1" x14ac:dyDescent="0.25">
      <c r="A145" s="162"/>
      <c r="B145" s="10" t="s">
        <v>826</v>
      </c>
      <c r="C145" s="6">
        <f t="shared" si="37"/>
        <v>0</v>
      </c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s="3" customFormat="1" x14ac:dyDescent="0.25">
      <c r="A146" s="163"/>
      <c r="B146" s="11" t="s">
        <v>890</v>
      </c>
      <c r="C146" s="12">
        <f>SUM(C134:C145)</f>
        <v>0</v>
      </c>
      <c r="D146" s="12" t="e">
        <f>E146+#REF!+#REF!</f>
        <v>#REF!</v>
      </c>
      <c r="E146" s="12" t="e">
        <f>F146+K146+#REF!</f>
        <v>#REF!</v>
      </c>
      <c r="F146" s="12">
        <f>SUM(G146:J146)</f>
        <v>0</v>
      </c>
      <c r="G146" s="7">
        <f t="shared" ref="G146:P146" si="38">SUM(G134:G145)</f>
        <v>0</v>
      </c>
      <c r="H146" s="7">
        <f t="shared" si="38"/>
        <v>0</v>
      </c>
      <c r="I146" s="7">
        <f t="shared" si="38"/>
        <v>0</v>
      </c>
      <c r="J146" s="7">
        <f t="shared" si="38"/>
        <v>0</v>
      </c>
      <c r="K146" s="7">
        <f t="shared" si="38"/>
        <v>0</v>
      </c>
      <c r="L146" s="7">
        <f t="shared" si="38"/>
        <v>0</v>
      </c>
      <c r="M146" s="7">
        <f t="shared" si="38"/>
        <v>0</v>
      </c>
      <c r="N146" s="7">
        <f t="shared" si="38"/>
        <v>0</v>
      </c>
      <c r="O146" s="7">
        <f t="shared" si="38"/>
        <v>0</v>
      </c>
      <c r="P146" s="7">
        <f t="shared" si="38"/>
        <v>0</v>
      </c>
    </row>
    <row r="147" spans="1:16" s="3" customFormat="1" x14ac:dyDescent="0.25">
      <c r="G147" s="4"/>
      <c r="H147" s="4"/>
      <c r="I147" s="4"/>
      <c r="J147" s="4"/>
      <c r="K147" s="4"/>
    </row>
    <row r="148" spans="1:16" s="3" customFormat="1" x14ac:dyDescent="0.25">
      <c r="G148" s="4"/>
      <c r="H148" s="4"/>
      <c r="I148" s="4"/>
      <c r="J148" s="4"/>
      <c r="K148" s="4"/>
    </row>
    <row r="149" spans="1:16" s="3" customFormat="1" x14ac:dyDescent="0.25">
      <c r="G149" s="4"/>
      <c r="H149" s="4"/>
      <c r="I149" s="4"/>
      <c r="J149" s="4"/>
      <c r="K149" s="4"/>
    </row>
    <row r="150" spans="1:16" s="3" customFormat="1" x14ac:dyDescent="0.25">
      <c r="G150" s="4"/>
      <c r="H150" s="4"/>
      <c r="I150" s="4"/>
      <c r="J150" s="4"/>
      <c r="K150" s="4"/>
    </row>
    <row r="151" spans="1:16" s="3" customFormat="1" x14ac:dyDescent="0.25">
      <c r="G151" s="4"/>
      <c r="H151" s="4"/>
      <c r="I151" s="4"/>
      <c r="J151" s="4"/>
      <c r="K151" s="4"/>
    </row>
    <row r="152" spans="1:16" s="3" customFormat="1" x14ac:dyDescent="0.25">
      <c r="G152" s="4"/>
      <c r="H152" s="4"/>
      <c r="I152" s="4"/>
      <c r="J152" s="4"/>
      <c r="K152" s="4"/>
    </row>
    <row r="153" spans="1:16" s="3" customFormat="1" x14ac:dyDescent="0.25">
      <c r="G153" s="4"/>
      <c r="H153" s="4"/>
      <c r="I153" s="4"/>
      <c r="J153" s="4"/>
      <c r="K153" s="4"/>
    </row>
    <row r="154" spans="1:16" s="3" customFormat="1" x14ac:dyDescent="0.25">
      <c r="G154" s="4"/>
      <c r="H154" s="4"/>
      <c r="I154" s="4"/>
      <c r="J154" s="4"/>
      <c r="K154" s="4"/>
    </row>
    <row r="155" spans="1:16" s="3" customFormat="1" x14ac:dyDescent="0.25">
      <c r="G155" s="4"/>
      <c r="H155" s="4"/>
      <c r="I155" s="4"/>
      <c r="J155" s="4"/>
      <c r="K155" s="4"/>
    </row>
    <row r="156" spans="1:16" s="3" customFormat="1" x14ac:dyDescent="0.25">
      <c r="G156" s="4"/>
      <c r="H156" s="4"/>
      <c r="I156" s="4"/>
      <c r="J156" s="4"/>
      <c r="K156" s="4"/>
    </row>
    <row r="157" spans="1:16" s="3" customFormat="1" x14ac:dyDescent="0.25">
      <c r="G157" s="4"/>
      <c r="H157" s="4"/>
      <c r="I157" s="4"/>
      <c r="J157" s="4"/>
      <c r="K157" s="4"/>
    </row>
    <row r="158" spans="1:16" s="3" customFormat="1" x14ac:dyDescent="0.25">
      <c r="G158" s="4"/>
      <c r="H158" s="4"/>
      <c r="I158" s="4"/>
      <c r="J158" s="4"/>
      <c r="K158" s="4"/>
    </row>
    <row r="159" spans="1:16" s="3" customFormat="1" x14ac:dyDescent="0.25">
      <c r="G159" s="4"/>
      <c r="H159" s="4"/>
      <c r="I159" s="4"/>
      <c r="J159" s="4"/>
      <c r="K159" s="4"/>
    </row>
    <row r="160" spans="1:16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</sheetData>
  <mergeCells count="12">
    <mergeCell ref="A134:A146"/>
    <mergeCell ref="A121:A133"/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Abit Abiti</cp:lastModifiedBy>
  <cp:lastPrinted>2024-02-29T14:35:39Z</cp:lastPrinted>
  <dcterms:created xsi:type="dcterms:W3CDTF">2015-03-12T08:53:45Z</dcterms:created>
  <dcterms:modified xsi:type="dcterms:W3CDTF">2025-04-24T12:28:11Z</dcterms:modified>
</cp:coreProperties>
</file>